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S:\Bereiche\3-Menschen_mit_Behinderung\Gremien\Vertragskommission SGB IX\AG Minderjährige\LE AG zur AG Minderjährige\Adhoc AG LT I.4.1\"/>
    </mc:Choice>
  </mc:AlternateContent>
  <bookViews>
    <workbookView xWindow="0" yWindow="0" windowWidth="25200" windowHeight="11592" tabRatio="921" firstSheet="1" activeTab="5"/>
  </bookViews>
  <sheets>
    <sheet name="Stammdaten und Forderung" sheetId="5" r:id="rId1"/>
    <sheet name="Kostenträgerrechnung" sheetId="6" r:id="rId2"/>
    <sheet name="Personalkosten" sheetId="7" r:id="rId3"/>
    <sheet name="Personal Grundleistung" sheetId="10" r:id="rId4"/>
    <sheet name="Sachkosten" sheetId="4" r:id="rId5"/>
    <sheet name="FLS lösgel v. Basismodul" sheetId="8" r:id="rId6"/>
    <sheet name="Berücksichtigung SK-Zuschuss" sheetId="13" r:id="rId7"/>
    <sheet name="Aufteilung Sachkosten" sheetId="12" r:id="rId8"/>
    <sheet name="Umrechnung Fremdleistungen" sheetId="11" r:id="rId9"/>
    <sheet name="Dropdown" sheetId="2" r:id="rId10"/>
  </sheets>
  <definedNames>
    <definedName name="_a93984">#N/A</definedName>
    <definedName name="_xlnm.Print_Area" localSheetId="5">'FLS lösgel v. Basismodul'!$D$1:$K$49</definedName>
    <definedName name="_xlnm.Print_Area" localSheetId="1">Kostenträgerrechnung!$A$1:$I$33</definedName>
    <definedName name="_xlnm.Print_Area" localSheetId="3">'Personal Grundleistung'!$A$1:$K$73</definedName>
    <definedName name="_xlnm.Print_Area" localSheetId="2">Personalkosten!$A$3:$N$25</definedName>
    <definedName name="_xlnm.Print_Area" localSheetId="4">Sachkosten!$A$1:$E$24</definedName>
    <definedName name="_xlnm.Print_Area" localSheetId="0">'Stammdaten und Forderung'!$A$1:$I$52</definedName>
    <definedName name="FLS" localSheetId="3">#REF!</definedName>
    <definedName name="FLS">#REF!</definedName>
    <definedName name="G39a1">#N/A</definedName>
    <definedName name="Kostenzuordnung" localSheetId="3">#REF!</definedName>
    <definedName name="Kostenzuordnung" localSheetId="0">#REF!</definedName>
    <definedName name="Kostenzuordnung">#REF!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" i="11" l="1"/>
  <c r="D6" i="13" l="1"/>
  <c r="E6" i="13" s="1"/>
  <c r="D13" i="4"/>
  <c r="D14" i="4"/>
  <c r="D15" i="4"/>
  <c r="D19" i="4"/>
  <c r="D20" i="4"/>
  <c r="D21" i="4"/>
  <c r="D22" i="4"/>
  <c r="D23" i="4"/>
  <c r="D12" i="4"/>
  <c r="L13" i="12"/>
  <c r="M13" i="12"/>
  <c r="L14" i="12"/>
  <c r="M14" i="12"/>
  <c r="L15" i="12"/>
  <c r="M15" i="12"/>
  <c r="L19" i="12"/>
  <c r="M19" i="12"/>
  <c r="L20" i="12"/>
  <c r="M20" i="12"/>
  <c r="L21" i="12"/>
  <c r="M21" i="12"/>
  <c r="L22" i="12"/>
  <c r="M22" i="12"/>
  <c r="L23" i="12"/>
  <c r="M23" i="12"/>
  <c r="M12" i="12"/>
  <c r="G13" i="12"/>
  <c r="G14" i="12"/>
  <c r="G15" i="12"/>
  <c r="G19" i="12"/>
  <c r="G20" i="12"/>
  <c r="G21" i="12"/>
  <c r="G22" i="12"/>
  <c r="G23" i="12"/>
  <c r="G12" i="12"/>
  <c r="I13" i="12"/>
  <c r="J13" i="12" s="1"/>
  <c r="I14" i="12"/>
  <c r="J14" i="12" s="1"/>
  <c r="I15" i="12"/>
  <c r="J15" i="12" s="1"/>
  <c r="I16" i="12"/>
  <c r="I17" i="12"/>
  <c r="I18" i="12"/>
  <c r="I19" i="12"/>
  <c r="J19" i="12" s="1"/>
  <c r="I20" i="12"/>
  <c r="J20" i="12" s="1"/>
  <c r="I21" i="12"/>
  <c r="J21" i="12" s="1"/>
  <c r="I22" i="12"/>
  <c r="J22" i="12" s="1"/>
  <c r="I23" i="12"/>
  <c r="J23" i="12" s="1"/>
  <c r="I12" i="12"/>
  <c r="J12" i="12" s="1"/>
  <c r="D17" i="12"/>
  <c r="C6" i="12"/>
  <c r="E22" i="12" s="1"/>
  <c r="H22" i="12" s="1"/>
  <c r="C5" i="12"/>
  <c r="M8" i="11"/>
  <c r="E13" i="11"/>
  <c r="D13" i="11"/>
  <c r="M12" i="11"/>
  <c r="I12" i="11"/>
  <c r="J12" i="11" s="1"/>
  <c r="H12" i="11"/>
  <c r="D16" i="12" s="1"/>
  <c r="C12" i="11"/>
  <c r="M11" i="11"/>
  <c r="I11" i="11"/>
  <c r="J11" i="11" s="1"/>
  <c r="H11" i="11"/>
  <c r="C11" i="11"/>
  <c r="M10" i="11"/>
  <c r="I10" i="11"/>
  <c r="J10" i="11" s="1"/>
  <c r="H10" i="11"/>
  <c r="C10" i="11"/>
  <c r="M9" i="11"/>
  <c r="I9" i="11"/>
  <c r="H9" i="11"/>
  <c r="C9" i="11"/>
  <c r="I8" i="11"/>
  <c r="J8" i="11" s="1"/>
  <c r="H8" i="11"/>
  <c r="H13" i="11" s="1"/>
  <c r="I13" i="11" l="1"/>
  <c r="D18" i="12"/>
  <c r="J18" i="12" s="1"/>
  <c r="L12" i="12"/>
  <c r="E17" i="12"/>
  <c r="J17" i="12"/>
  <c r="G17" i="12"/>
  <c r="J16" i="12"/>
  <c r="G16" i="12"/>
  <c r="D16" i="4" s="1"/>
  <c r="K22" i="12"/>
  <c r="K15" i="12"/>
  <c r="E23" i="12"/>
  <c r="H23" i="12" s="1"/>
  <c r="E12" i="12"/>
  <c r="E14" i="12"/>
  <c r="E19" i="12"/>
  <c r="H19" i="12" s="1"/>
  <c r="E13" i="12"/>
  <c r="E15" i="12"/>
  <c r="H15" i="12" s="1"/>
  <c r="E20" i="12"/>
  <c r="H20" i="12" s="1"/>
  <c r="E21" i="12"/>
  <c r="H21" i="12" s="1"/>
  <c r="E16" i="12"/>
  <c r="J13" i="11"/>
  <c r="J9" i="11"/>
  <c r="H16" i="12" l="1"/>
  <c r="G18" i="12"/>
  <c r="D18" i="4" s="1"/>
  <c r="H17" i="12"/>
  <c r="M17" i="12"/>
  <c r="G24" i="12"/>
  <c r="L17" i="12"/>
  <c r="D17" i="4"/>
  <c r="E18" i="12"/>
  <c r="D24" i="12"/>
  <c r="K17" i="12"/>
  <c r="L16" i="12"/>
  <c r="J24" i="12"/>
  <c r="K16" i="12"/>
  <c r="M16" i="12" s="1"/>
  <c r="K21" i="12"/>
  <c r="K19" i="12"/>
  <c r="K20" i="12"/>
  <c r="K23" i="12"/>
  <c r="K14" i="12"/>
  <c r="H14" i="12"/>
  <c r="K13" i="12"/>
  <c r="H13" i="12"/>
  <c r="K12" i="12"/>
  <c r="H12" i="12"/>
  <c r="E24" i="12"/>
  <c r="L24" i="12" l="1"/>
  <c r="L18" i="12"/>
  <c r="H18" i="12"/>
  <c r="K18" i="12"/>
  <c r="K24" i="12" s="1"/>
  <c r="H24" i="12"/>
  <c r="M24" i="12" s="1"/>
  <c r="M18" i="12" l="1"/>
  <c r="I33" i="8" l="1"/>
  <c r="D9" i="10" l="1"/>
  <c r="C5" i="4" l="1"/>
  <c r="B8" i="7"/>
  <c r="I18" i="7" s="1"/>
  <c r="B7" i="7"/>
  <c r="J38" i="10"/>
  <c r="J39" i="10"/>
  <c r="J40" i="10"/>
  <c r="J37" i="10"/>
  <c r="D65" i="10"/>
  <c r="J65" i="10" s="1"/>
  <c r="K65" i="10" s="1"/>
  <c r="D64" i="10"/>
  <c r="J64" i="10" s="1"/>
  <c r="K64" i="10" s="1"/>
  <c r="I19" i="7" l="1"/>
  <c r="B12" i="7"/>
  <c r="D11" i="10"/>
  <c r="D63" i="10"/>
  <c r="D62" i="10"/>
  <c r="J62" i="10" s="1"/>
  <c r="D48" i="10"/>
  <c r="J50" i="10"/>
  <c r="K50" i="10" s="1"/>
  <c r="J51" i="10"/>
  <c r="K51" i="10" s="1"/>
  <c r="J52" i="10"/>
  <c r="K52" i="10" s="1"/>
  <c r="J53" i="10"/>
  <c r="K53" i="10" s="1"/>
  <c r="J54" i="10"/>
  <c r="K54" i="10" s="1"/>
  <c r="J57" i="10"/>
  <c r="K57" i="10" s="1"/>
  <c r="J56" i="10"/>
  <c r="K56" i="10" s="1"/>
  <c r="J55" i="10"/>
  <c r="K55" i="10" s="1"/>
  <c r="J49" i="10"/>
  <c r="K49" i="10" s="1"/>
  <c r="I32" i="10"/>
  <c r="G32" i="10"/>
  <c r="I31" i="10"/>
  <c r="G31" i="10"/>
  <c r="I30" i="10"/>
  <c r="G30" i="10"/>
  <c r="I26" i="10"/>
  <c r="I25" i="10"/>
  <c r="I24" i="10"/>
  <c r="G25" i="10"/>
  <c r="I19" i="10"/>
  <c r="I20" i="10"/>
  <c r="I18" i="10"/>
  <c r="G26" i="10"/>
  <c r="G24" i="10"/>
  <c r="G20" i="10"/>
  <c r="G19" i="10"/>
  <c r="G18" i="10"/>
  <c r="J7" i="10"/>
  <c r="J18" i="10" l="1"/>
  <c r="K18" i="10" s="1"/>
  <c r="K58" i="10"/>
  <c r="J63" i="10"/>
  <c r="K63" i="10" s="1"/>
  <c r="K62" i="10"/>
  <c r="J58" i="10"/>
  <c r="K39" i="10"/>
  <c r="K38" i="10"/>
  <c r="K40" i="10"/>
  <c r="K37" i="10"/>
  <c r="J32" i="10"/>
  <c r="K32" i="10" s="1"/>
  <c r="J31" i="10"/>
  <c r="K31" i="10" s="1"/>
  <c r="J30" i="10"/>
  <c r="K30" i="10" s="1"/>
  <c r="J25" i="10"/>
  <c r="K25" i="10" s="1"/>
  <c r="J19" i="10"/>
  <c r="K19" i="10" s="1"/>
  <c r="J24" i="10"/>
  <c r="K24" i="10" s="1"/>
  <c r="J26" i="10"/>
  <c r="K26" i="10" s="1"/>
  <c r="J20" i="10"/>
  <c r="K20" i="10" s="1"/>
  <c r="K66" i="10" l="1"/>
  <c r="J66" i="10"/>
  <c r="J68" i="10" s="1"/>
  <c r="K41" i="10"/>
  <c r="J41" i="10"/>
  <c r="J33" i="10"/>
  <c r="K33" i="10"/>
  <c r="K27" i="10"/>
  <c r="J27" i="10"/>
  <c r="K21" i="10"/>
  <c r="J21" i="10"/>
  <c r="J44" i="10" l="1"/>
  <c r="K44" i="10" l="1"/>
  <c r="J70" i="10"/>
  <c r="K68" i="10"/>
  <c r="K70" i="10" l="1"/>
  <c r="J72" i="10" s="1"/>
  <c r="G24" i="7" s="1"/>
  <c r="L68" i="10" l="1"/>
  <c r="C1" i="4" l="1"/>
  <c r="B1" i="7"/>
  <c r="I40" i="5"/>
  <c r="I39" i="5"/>
  <c r="I38" i="5"/>
  <c r="K28" i="8" l="1"/>
  <c r="K27" i="8"/>
  <c r="K26" i="8"/>
  <c r="K25" i="8"/>
  <c r="K24" i="8"/>
  <c r="K21" i="8"/>
  <c r="K20" i="8"/>
  <c r="K19" i="8"/>
  <c r="K18" i="8"/>
  <c r="K7" i="8"/>
  <c r="K8" i="8" s="1"/>
  <c r="J7" i="8"/>
  <c r="J8" i="8" s="1"/>
  <c r="I7" i="8"/>
  <c r="I8" i="8" s="1"/>
  <c r="I11" i="8" s="1"/>
  <c r="K22" i="8" l="1"/>
  <c r="K29" i="8"/>
  <c r="K30" i="8" s="1"/>
  <c r="H34" i="8" s="1"/>
  <c r="I34" i="8" s="1"/>
  <c r="I35" i="8" s="1"/>
  <c r="J10" i="8"/>
  <c r="J11" i="8"/>
  <c r="K10" i="8"/>
  <c r="K11" i="8"/>
  <c r="I10" i="8"/>
  <c r="I12" i="8" s="1"/>
  <c r="I41" i="8" l="1"/>
  <c r="K41" i="8"/>
  <c r="J41" i="8"/>
  <c r="K12" i="8"/>
  <c r="K13" i="8" s="1"/>
  <c r="K14" i="8" s="1"/>
  <c r="K39" i="8" s="1"/>
  <c r="J12" i="8"/>
  <c r="J13" i="8" s="1"/>
  <c r="J14" i="8" s="1"/>
  <c r="J39" i="8" s="1"/>
  <c r="I13" i="8"/>
  <c r="I14" i="8" s="1"/>
  <c r="I39" i="8" s="1"/>
  <c r="I42" i="8" s="1"/>
  <c r="F38" i="5" s="1"/>
  <c r="K42" i="8" l="1"/>
  <c r="J42" i="8"/>
  <c r="F39" i="5" s="1"/>
  <c r="I47" i="8"/>
  <c r="I49" i="8"/>
  <c r="I46" i="8"/>
  <c r="I48" i="8"/>
  <c r="J47" i="8"/>
  <c r="J49" i="8"/>
  <c r="J48" i="8"/>
  <c r="J46" i="8"/>
  <c r="K49" i="8" l="1"/>
  <c r="F40" i="5"/>
  <c r="K48" i="8"/>
  <c r="K46" i="8"/>
  <c r="K47" i="8"/>
  <c r="G40" i="5"/>
  <c r="G38" i="5"/>
  <c r="G39" i="5"/>
  <c r="D17" i="6"/>
  <c r="D18" i="6"/>
  <c r="D19" i="6"/>
  <c r="D20" i="6"/>
  <c r="D21" i="6"/>
  <c r="D22" i="6"/>
  <c r="D23" i="6"/>
  <c r="D24" i="6"/>
  <c r="D25" i="6"/>
  <c r="D26" i="6"/>
  <c r="D27" i="6"/>
  <c r="D16" i="6"/>
  <c r="D28" i="6" l="1"/>
  <c r="I24" i="7"/>
  <c r="I23" i="7" s="1"/>
  <c r="E23" i="7"/>
  <c r="E22" i="7"/>
  <c r="E19" i="7"/>
  <c r="E18" i="7"/>
  <c r="E17" i="7"/>
  <c r="E16" i="7"/>
  <c r="C1" i="6"/>
  <c r="I47" i="5"/>
  <c r="I44" i="5"/>
  <c r="G44" i="5"/>
  <c r="I34" i="5"/>
  <c r="I33" i="5"/>
  <c r="D24" i="4"/>
  <c r="B11" i="7" l="1"/>
  <c r="K18" i="7"/>
  <c r="K19" i="7"/>
  <c r="I3" i="6"/>
  <c r="C6" i="4"/>
  <c r="E21" i="4" s="1"/>
  <c r="I2" i="6"/>
  <c r="B6" i="7"/>
  <c r="I16" i="7"/>
  <c r="K16" i="7" s="1"/>
  <c r="D9" i="6" s="1"/>
  <c r="I17" i="7"/>
  <c r="K17" i="7" s="1"/>
  <c r="E16" i="6" l="1"/>
  <c r="H16" i="6" s="1"/>
  <c r="E22" i="4"/>
  <c r="E16" i="4"/>
  <c r="E17" i="6"/>
  <c r="H17" i="6" s="1"/>
  <c r="E25" i="6"/>
  <c r="I25" i="6" s="1"/>
  <c r="E24" i="6"/>
  <c r="H24" i="6" s="1"/>
  <c r="E18" i="6"/>
  <c r="I18" i="6" s="1"/>
  <c r="E22" i="6"/>
  <c r="H22" i="6" s="1"/>
  <c r="E26" i="6"/>
  <c r="I26" i="6" s="1"/>
  <c r="E23" i="6"/>
  <c r="H23" i="6" s="1"/>
  <c r="E19" i="6"/>
  <c r="E21" i="6"/>
  <c r="I21" i="6" s="1"/>
  <c r="E20" i="6"/>
  <c r="H20" i="6" s="1"/>
  <c r="E27" i="6"/>
  <c r="I27" i="6" s="1"/>
  <c r="E20" i="4"/>
  <c r="E12" i="4"/>
  <c r="E19" i="4"/>
  <c r="E23" i="4"/>
  <c r="E18" i="4"/>
  <c r="E15" i="4"/>
  <c r="E17" i="4"/>
  <c r="E14" i="4"/>
  <c r="E13" i="4"/>
  <c r="E9" i="6"/>
  <c r="I9" i="6" s="1"/>
  <c r="M19" i="7"/>
  <c r="D13" i="6"/>
  <c r="E13" i="6" s="1"/>
  <c r="I13" i="6" s="1"/>
  <c r="M17" i="7"/>
  <c r="D10" i="6"/>
  <c r="E10" i="6" s="1"/>
  <c r="I10" i="6" s="1"/>
  <c r="M18" i="7"/>
  <c r="D12" i="6"/>
  <c r="E12" i="6" s="1"/>
  <c r="I12" i="6" s="1"/>
  <c r="I16" i="6"/>
  <c r="I20" i="7"/>
  <c r="M16" i="7"/>
  <c r="K20" i="7"/>
  <c r="I17" i="6" l="1"/>
  <c r="H27" i="6"/>
  <c r="I23" i="6"/>
  <c r="I20" i="6"/>
  <c r="I24" i="6"/>
  <c r="H25" i="6"/>
  <c r="H21" i="6"/>
  <c r="H18" i="6"/>
  <c r="E28" i="6"/>
  <c r="E24" i="4"/>
  <c r="I19" i="6"/>
  <c r="H26" i="6"/>
  <c r="I22" i="6"/>
  <c r="H19" i="6"/>
  <c r="H13" i="6"/>
  <c r="H9" i="6"/>
  <c r="M20" i="7"/>
  <c r="H10" i="6"/>
  <c r="H12" i="6"/>
  <c r="E20" i="7"/>
  <c r="I28" i="6" l="1"/>
  <c r="H28" i="6"/>
  <c r="K23" i="7" l="1"/>
  <c r="M23" i="7" l="1"/>
  <c r="I22" i="7" l="1"/>
  <c r="K22" i="7" s="1"/>
  <c r="M22" i="7" l="1"/>
  <c r="M24" i="7" s="1"/>
  <c r="M26" i="7" s="1"/>
  <c r="K24" i="7"/>
  <c r="D11" i="6" l="1"/>
  <c r="K26" i="7"/>
  <c r="E24" i="7"/>
  <c r="D14" i="6" l="1"/>
  <c r="D29" i="6" s="1"/>
  <c r="E11" i="6"/>
  <c r="D31" i="6" l="1"/>
  <c r="D33" i="6" s="1"/>
  <c r="H11" i="6"/>
  <c r="H14" i="6" s="1"/>
  <c r="H29" i="6" s="1"/>
  <c r="E14" i="6"/>
  <c r="E29" i="6" s="1"/>
  <c r="I11" i="6"/>
  <c r="I14" i="6" s="1"/>
  <c r="I29" i="6" s="1"/>
  <c r="I31" i="6" l="1"/>
  <c r="I33" i="6" s="1"/>
  <c r="E31" i="6"/>
  <c r="E33" i="6" s="1"/>
  <c r="H31" i="6"/>
  <c r="H33" i="6" s="1"/>
  <c r="G5" i="13" s="1"/>
  <c r="G6" i="13" s="1"/>
  <c r="G8" i="13" s="1"/>
  <c r="H5" i="13" l="1"/>
  <c r="H6" i="13" s="1"/>
  <c r="H8" i="13" s="1"/>
  <c r="F33" i="5"/>
  <c r="G33" i="5" s="1"/>
  <c r="F34" i="5"/>
  <c r="G34" i="5" s="1"/>
</calcChain>
</file>

<file path=xl/comments1.xml><?xml version="1.0" encoding="utf-8"?>
<comments xmlns="http://schemas.openxmlformats.org/spreadsheetml/2006/main">
  <authors>
    <author>Reineke Fabian</author>
  </authors>
  <commentList>
    <comment ref="C18" authorId="0" shapeId="0">
      <text>
        <r>
          <rPr>
            <b/>
            <sz val="9"/>
            <color indexed="81"/>
            <rFont val="Segoe UI"/>
            <family val="2"/>
          </rPr>
          <t>Auswahl:</t>
        </r>
        <r>
          <rPr>
            <sz val="9"/>
            <color indexed="81"/>
            <rFont val="Segoe UI"/>
            <family val="2"/>
          </rPr>
          <t xml:space="preserve">
- TVÖD Bund/Land
- TVÖD Kommunal
- Anlehnung an TVÖD
- AVR
- Sonstige Tarifverträge
- Freie Vereinbarung</t>
        </r>
      </text>
    </comment>
  </commentList>
</comments>
</file>

<file path=xl/comments2.xml><?xml version="1.0" encoding="utf-8"?>
<comments xmlns="http://schemas.openxmlformats.org/spreadsheetml/2006/main">
  <authors>
    <author>tc={E223F37C-61F0-42EB-84EF-87B0F3F1C9FC}</author>
  </authors>
  <commentList>
    <comment ref="B10" authorId="0" shapeId="0">
      <text>
        <r>
          <rPr>
            <sz val="11"/>
            <color theme="1"/>
            <rFont val="Arial"/>
            <family val="2"/>
          </rPr>
          <t>[Kommentarthread]
Ihre Version von Excel gestattet Ihnen das Lesen dieses Kommentarthreads. Jegliche Bearbeitungen daran werden jedoch entfernt, wenn die Datei in einer neueren Version von Excel geöffnet wird. Weitere Informationen: https://go.microsoft.com/fwlink/?linkid=870924.
Kommentar:
    Wert aus der Jugendhilfe</t>
        </r>
      </text>
    </comment>
  </commentList>
</comments>
</file>

<file path=xl/comments3.xml><?xml version="1.0" encoding="utf-8"?>
<comments xmlns="http://schemas.openxmlformats.org/spreadsheetml/2006/main">
  <authors>
    <author>Reineke Fabian</author>
  </authors>
  <commentList>
    <comment ref="D36" authorId="0" shapeId="0">
      <text>
        <r>
          <rPr>
            <sz val="9"/>
            <color indexed="81"/>
            <rFont val="Segoe UI"/>
            <family val="2"/>
          </rPr>
          <t xml:space="preserve">Anzahl MA pro Klasse
</t>
        </r>
      </text>
    </comment>
  </commentList>
</comments>
</file>

<file path=xl/sharedStrings.xml><?xml version="1.0" encoding="utf-8"?>
<sst xmlns="http://schemas.openxmlformats.org/spreadsheetml/2006/main" count="496" uniqueCount="324">
  <si>
    <t>von</t>
  </si>
  <si>
    <t>bis</t>
  </si>
  <si>
    <t>Tarifwerk</t>
  </si>
  <si>
    <t>Gesamtplatzzahl</t>
  </si>
  <si>
    <t>Betreuungszeit</t>
  </si>
  <si>
    <t xml:space="preserve">Teamzeiten </t>
  </si>
  <si>
    <t>Elternabende</t>
  </si>
  <si>
    <t>Feste u.ä.</t>
  </si>
  <si>
    <t>Dauer in h</t>
  </si>
  <si>
    <t>Lernen</t>
  </si>
  <si>
    <t>Sprache</t>
  </si>
  <si>
    <t>emotionale und soziale Entwicklung</t>
  </si>
  <si>
    <t>Sehen</t>
  </si>
  <si>
    <t>Hören</t>
  </si>
  <si>
    <t>geistige Entwicklung</t>
  </si>
  <si>
    <t>körperliche und motorische Entwicklung</t>
  </si>
  <si>
    <t>Pädagogische Tage u.ä.</t>
  </si>
  <si>
    <t xml:space="preserve">6- 8 </t>
  </si>
  <si>
    <t xml:space="preserve">8- 10 </t>
  </si>
  <si>
    <t>4 - 6</t>
  </si>
  <si>
    <t>10 - 15</t>
  </si>
  <si>
    <t>10 - 12</t>
  </si>
  <si>
    <t>Personenbezogene indirekte Leistungen</t>
  </si>
  <si>
    <t>Anzahl pro Kigajahr</t>
  </si>
  <si>
    <t>kollegiale Beratung, Supervision</t>
  </si>
  <si>
    <t xml:space="preserve">Fallkonferenzen EGH </t>
  </si>
  <si>
    <t>Vor-/Nachbereitung</t>
  </si>
  <si>
    <t>Arbeits-/Gesundheitsschutz, Erste-Hilfe, Hygienevorgaben</t>
  </si>
  <si>
    <t>Elternarbeit EGH</t>
  </si>
  <si>
    <t xml:space="preserve">Dokumentation EGH </t>
  </si>
  <si>
    <t>Anzahl Kinder</t>
  </si>
  <si>
    <t>Fachkräfte</t>
  </si>
  <si>
    <t>Name der Einrichtung</t>
  </si>
  <si>
    <t>Überblick über die Leistungsdaten</t>
  </si>
  <si>
    <t>Summe</t>
  </si>
  <si>
    <t>Leistungsberechtigte</t>
  </si>
  <si>
    <t>Berechnungstage</t>
  </si>
  <si>
    <t>Gesamt</t>
  </si>
  <si>
    <t>Gesamt-</t>
  </si>
  <si>
    <t xml:space="preserve">nettokosten </t>
  </si>
  <si>
    <t>p.a.</t>
  </si>
  <si>
    <t>je BT</t>
  </si>
  <si>
    <t>2.</t>
  </si>
  <si>
    <t>Sachkosten prospektiv</t>
  </si>
  <si>
    <t>2.1.</t>
  </si>
  <si>
    <t>Lebensmittel</t>
  </si>
  <si>
    <t>2.2.</t>
  </si>
  <si>
    <t>Wasser, Energie, Brennstoffe</t>
  </si>
  <si>
    <t>2.3.</t>
  </si>
  <si>
    <t>Wirtschaftbedarf</t>
  </si>
  <si>
    <t>2.4.</t>
  </si>
  <si>
    <t>Verwaltungsbedarf</t>
  </si>
  <si>
    <t>2.5.</t>
  </si>
  <si>
    <t>Fremdleistung Verwaltung</t>
  </si>
  <si>
    <t>2.6.</t>
  </si>
  <si>
    <t>Fremdleistung Speiseversorgung</t>
  </si>
  <si>
    <t>2.9</t>
  </si>
  <si>
    <t>Fremdleistung Hauswirtschaft und -technik</t>
  </si>
  <si>
    <t>2.10</t>
  </si>
  <si>
    <t>Betreuungsbedarf</t>
  </si>
  <si>
    <t>2.11</t>
  </si>
  <si>
    <t>Abgaben, Steuern, Versicherungen</t>
  </si>
  <si>
    <t>2.12</t>
  </si>
  <si>
    <t>Abfallentsorgung</t>
  </si>
  <si>
    <t>2.13</t>
  </si>
  <si>
    <t>Wartung</t>
  </si>
  <si>
    <t>2.14</t>
  </si>
  <si>
    <t>Sonstige betriebliche Aufwendungen</t>
  </si>
  <si>
    <t>Summe Sachkosten</t>
  </si>
  <si>
    <t>1. Allgemeine Angaben der Einrichtung</t>
  </si>
  <si>
    <t>EINRICHTUNG</t>
  </si>
  <si>
    <t>TRÄGER</t>
  </si>
  <si>
    <t>1.</t>
  </si>
  <si>
    <t xml:space="preserve">Name </t>
  </si>
  <si>
    <t>Straße</t>
  </si>
  <si>
    <t>3.</t>
  </si>
  <si>
    <t>PLZ</t>
  </si>
  <si>
    <t>4.</t>
  </si>
  <si>
    <t>Ort</t>
  </si>
  <si>
    <t>5.</t>
  </si>
  <si>
    <t>Telefon/Telefax</t>
  </si>
  <si>
    <t>6.</t>
  </si>
  <si>
    <t>Email</t>
  </si>
  <si>
    <t>7.</t>
  </si>
  <si>
    <t>Ansprechpartner</t>
  </si>
  <si>
    <t>8.</t>
  </si>
  <si>
    <t>Verband</t>
  </si>
  <si>
    <t>9.</t>
  </si>
  <si>
    <t xml:space="preserve">2. Angaben zum Vergütungsverfahren </t>
  </si>
  <si>
    <t>10.</t>
  </si>
  <si>
    <t>Vereinbarungszeitraum</t>
  </si>
  <si>
    <t>01.01.2024-31.12.2024</t>
  </si>
  <si>
    <t>11.</t>
  </si>
  <si>
    <t xml:space="preserve">Aufforderung am </t>
  </si>
  <si>
    <t>durch</t>
  </si>
  <si>
    <t>12.</t>
  </si>
  <si>
    <t>Entgeltverhandlung am</t>
  </si>
  <si>
    <t>Ort:</t>
  </si>
  <si>
    <t>13.</t>
  </si>
  <si>
    <t>Beteiligte</t>
  </si>
  <si>
    <t>14.</t>
  </si>
  <si>
    <t>Schiedsstellenantrag am</t>
  </si>
  <si>
    <t>Antragsteller</t>
  </si>
  <si>
    <t>15.</t>
  </si>
  <si>
    <t>Schiedsstellen Nummer</t>
  </si>
  <si>
    <t>Termin</t>
  </si>
  <si>
    <r>
      <t>3. Leistungspauschalen und Entgeltforderung der Einrichtung</t>
    </r>
    <r>
      <rPr>
        <sz val="12"/>
        <rFont val="Arial"/>
        <family val="2"/>
      </rPr>
      <t xml:space="preserve"> </t>
    </r>
  </si>
  <si>
    <t>Grundpauschale</t>
  </si>
  <si>
    <t xml:space="preserve">derzeitige Entgelte </t>
  </si>
  <si>
    <t xml:space="preserve">Forderung </t>
  </si>
  <si>
    <t>Differenz</t>
  </si>
  <si>
    <t>Angebot</t>
  </si>
  <si>
    <t>€ je Tag</t>
  </si>
  <si>
    <t>in %</t>
  </si>
  <si>
    <t>16.</t>
  </si>
  <si>
    <t>17.</t>
  </si>
  <si>
    <t>18.</t>
  </si>
  <si>
    <t>19.</t>
  </si>
  <si>
    <t>20.</t>
  </si>
  <si>
    <t>21.</t>
  </si>
  <si>
    <t>Maßnahmepauschale</t>
  </si>
  <si>
    <t>22.</t>
  </si>
  <si>
    <t>Nachrichtlich: Investitionsbetrag</t>
  </si>
  <si>
    <t>Investitionsbetrag</t>
  </si>
  <si>
    <t>Forderung letzte Verhandlung</t>
  </si>
  <si>
    <t>Ergebnis letzte erhandlung</t>
  </si>
  <si>
    <t>Die letzte Vereinbarung der Entgelte erfolgte am:</t>
  </si>
  <si>
    <t>Ort, Datum, Stempel und rechtsverbindliche Unterschrift des Antragstellers</t>
  </si>
  <si>
    <t>Kostenträgerrechnung</t>
  </si>
  <si>
    <t>Verteilung in %</t>
  </si>
  <si>
    <t>%</t>
  </si>
  <si>
    <t>Euro</t>
  </si>
  <si>
    <t>Personalkosten</t>
  </si>
  <si>
    <t>1.1.</t>
  </si>
  <si>
    <t>Leitung</t>
  </si>
  <si>
    <t>1.2.</t>
  </si>
  <si>
    <t>Verwaltung</t>
  </si>
  <si>
    <t>1.3.</t>
  </si>
  <si>
    <t>Fachleistungen / Betreuung</t>
  </si>
  <si>
    <t>1.4.</t>
  </si>
  <si>
    <t>Fach- und sonstige Dienste</t>
  </si>
  <si>
    <t>1.5.</t>
  </si>
  <si>
    <t>Hauswirtschaft und -technik (inkl. Speiseverorgung)</t>
  </si>
  <si>
    <t>Summe Personalkosten</t>
  </si>
  <si>
    <t>Sachkosten</t>
  </si>
  <si>
    <t>Wirtschaftsbedarf</t>
  </si>
  <si>
    <t xml:space="preserve">Gesamtnettokosten </t>
  </si>
  <si>
    <t>Allgemeine Informationen</t>
  </si>
  <si>
    <t>Auslastung in %</t>
  </si>
  <si>
    <t>Fachkraftquote</t>
  </si>
  <si>
    <t>Personalbereich</t>
  </si>
  <si>
    <t>BPK je VK prosp.</t>
  </si>
  <si>
    <t>BPK je VK zzgl. Personal-nebenkosten</t>
  </si>
  <si>
    <t>Betreuung gesamt</t>
  </si>
  <si>
    <t>Regieleistung gesamt</t>
  </si>
  <si>
    <t>gelb Zellen sind für die Bearbeitung gesperrt</t>
  </si>
  <si>
    <t>grüne Zellen sind auszufüllen/können verändert werden</t>
  </si>
  <si>
    <t>Nicht-Fachkräfte</t>
  </si>
  <si>
    <t>Personalschlüssel</t>
  </si>
  <si>
    <t>Vollzeitkräfte</t>
  </si>
  <si>
    <t>€ je BT</t>
  </si>
  <si>
    <t>Plätze gesamt</t>
  </si>
  <si>
    <t>Regieleistungen</t>
  </si>
  <si>
    <t>BPK inkl. PNK prosp. p.a.</t>
  </si>
  <si>
    <t>Nettokosten je BT</t>
  </si>
  <si>
    <t>Grund-pauschale</t>
  </si>
  <si>
    <t>Maßnahme-pauschale</t>
  </si>
  <si>
    <t>Gesamtkosten Entgelt</t>
  </si>
  <si>
    <t>Muster-Einrichtung</t>
  </si>
  <si>
    <t>RV-Korridore in Verbindung mit Basismodul:</t>
  </si>
  <si>
    <t>Anlage zu § 23 Abs. 3 [Kalkulation der leistungserbringer-individuellen Pauschale für die Fachleistungsstunden]</t>
  </si>
  <si>
    <t>(Beispielrechnung)</t>
  </si>
  <si>
    <t>Ermittlung Gesamtaufwand Fachleistung p. a. je Vollkraft</t>
  </si>
  <si>
    <t>Qualifikation:</t>
  </si>
  <si>
    <t>Fachkraft 
(Studium)</t>
  </si>
  <si>
    <t>Fachkraft (Ausbildung)</t>
  </si>
  <si>
    <t>Nicht-Fachkraft</t>
  </si>
  <si>
    <t>Arbeitgeber-Brutto (inkl. SV) je Vollkraft</t>
  </si>
  <si>
    <r>
      <t xml:space="preserve">zzgl. </t>
    </r>
    <r>
      <rPr>
        <b/>
        <sz val="11"/>
        <color theme="1"/>
        <rFont val="Arial"/>
        <family val="2"/>
      </rPr>
      <t>Personalnebenkosten</t>
    </r>
    <r>
      <rPr>
        <sz val="11"/>
        <color theme="1"/>
        <rFont val="Arial"/>
        <family val="2"/>
      </rPr>
      <t xml:space="preserve"> i.H.v.</t>
    </r>
  </si>
  <si>
    <t>Bruttopersonalkosten (inkl. SV, PNK etc.) je Vollkraft</t>
  </si>
  <si>
    <t>2. zzgl. Anteiliger Personalaufwand für Regieleistungen</t>
  </si>
  <si>
    <r>
      <rPr>
        <b/>
        <sz val="11"/>
        <color theme="1"/>
        <rFont val="Arial"/>
        <family val="2"/>
      </rPr>
      <t>Regieleistungen</t>
    </r>
    <r>
      <rPr>
        <sz val="11"/>
        <color theme="1"/>
        <rFont val="Arial"/>
        <family val="2"/>
      </rPr>
      <t>: in % auf Bruttopersonalkosten i.H.v.</t>
    </r>
  </si>
  <si>
    <t>3. zzgl. anteilige Sachkosten u. Investitionskosten</t>
  </si>
  <si>
    <t>Zwischensumme</t>
  </si>
  <si>
    <t>4. zzgl. Unternehmerrisiko/-gewinn i.H.v.</t>
  </si>
  <si>
    <t xml:space="preserve">Gesamtaufwand je Vollkraft p. a. </t>
  </si>
  <si>
    <t>Indirekte Leistungen incl. Wegezeiten je Vollkraft</t>
  </si>
  <si>
    <t>a) Personenbezogene indirekte Leistungen</t>
  </si>
  <si>
    <t>Std./Tag</t>
  </si>
  <si>
    <t>Tage/Jahr</t>
  </si>
  <si>
    <t>Std./Jahr</t>
  </si>
  <si>
    <t>Vor- und Nachbereitung einschl. fallbezogener Dokumentation</t>
  </si>
  <si>
    <t>Wegezeiten (h/Tag)</t>
  </si>
  <si>
    <t>Fallkonferenzen (h/Jahr)</t>
  </si>
  <si>
    <t>[…]</t>
  </si>
  <si>
    <t>Summe personenbezogene indirekte Leistungen in Std.</t>
  </si>
  <si>
    <t>b) Fachspezifische indirekte Leistungen</t>
  </si>
  <si>
    <t>Teambesprechungen und Teamsupervision</t>
  </si>
  <si>
    <t>Mitarbeitersupervision</t>
  </si>
  <si>
    <t>Konzeptarbeit</t>
  </si>
  <si>
    <t>Summe fachspezifische indirekte Leistungen in Std.</t>
  </si>
  <si>
    <t>Summe indirekte Leistungen gesamt in Std.</t>
  </si>
  <si>
    <t>5. Ermittlung direkte Leistungszeit pro Jahr je Vollkraft</t>
  </si>
  <si>
    <t>Nettojahresarbeitszeit pro VK gem. § 10 Abs. 6 LRV</t>
  </si>
  <si>
    <t>abzgl. indirekte Leistungen incl. Wegezeiten pauschal</t>
  </si>
  <si>
    <t>Summe in h direkte Leistungszeit</t>
  </si>
  <si>
    <t>Kosten einer Fachleistungsstunde (= eine Zeitstunde direkte Leistungserbringung)</t>
  </si>
  <si>
    <t>Fachkraft (Studium)</t>
  </si>
  <si>
    <t>Gesamtaufwand Fachleistung pro VK</t>
  </si>
  <si>
    <t>dividiert durch Auslastungsquote nach Anlage zu § 23 Abs. 4 LRV</t>
  </si>
  <si>
    <t>dividiert durch effektive Jahresarbeitszeit in h je Vollkraft</t>
  </si>
  <si>
    <t>Kosten einer Fachleistungsstunde</t>
  </si>
  <si>
    <t>Reduktion bei gemeinsamer Inanspruchnahme durch mehrere Leistungsberechtigte ("Poolen")</t>
  </si>
  <si>
    <t>Zweier-Gruppe:</t>
  </si>
  <si>
    <t>je LB</t>
  </si>
  <si>
    <t>Dreier-Gruppe:</t>
  </si>
  <si>
    <t>Vierer-Gruppe:</t>
  </si>
  <si>
    <t>Fünfer-Gruppe:</t>
  </si>
  <si>
    <t>grüne Zellen sind angebotsindividuell auszufüllen/ können verändert werden</t>
  </si>
  <si>
    <t>gelbe Zellen für Bearbeitung gesperrt</t>
  </si>
  <si>
    <t>RV-Stand Kalkulationsmuster: 02.03.2021</t>
  </si>
  <si>
    <t>€ je h</t>
  </si>
  <si>
    <t>Pauschalsätze - nach § 14 Abs. 1 b) LRV</t>
  </si>
  <si>
    <t>Fachleistungsstundensätze - nach § 14 Abs. 1 a) LRV</t>
  </si>
  <si>
    <t>Gesamt:</t>
  </si>
  <si>
    <t>Tage pro Jahr</t>
  </si>
  <si>
    <t>Unternehmerrisiko</t>
  </si>
  <si>
    <t>Ermittlung personelle Ausstattung sowie Personalkosten</t>
  </si>
  <si>
    <t>Regeltage</t>
  </si>
  <si>
    <t>Fachleistungsstundensatz (Fachkraft, Studium)</t>
  </si>
  <si>
    <t>Fachleistungsstundensatz (Fachkraft, Ausbildung)</t>
  </si>
  <si>
    <t>Fachleistungsstundensatz (Hilfskraft)</t>
  </si>
  <si>
    <t>mehrere</t>
  </si>
  <si>
    <t>Kontrolle</t>
  </si>
  <si>
    <t>Personalberechnung Grundleistung</t>
  </si>
  <si>
    <t>Allgemeine Angaben</t>
  </si>
  <si>
    <t>Kapazität</t>
  </si>
  <si>
    <t>Netto-Jahresarbeitszeit</t>
  </si>
  <si>
    <t>Kalendertage</t>
  </si>
  <si>
    <t>Beginn</t>
  </si>
  <si>
    <t>Ende</t>
  </si>
  <si>
    <t>h je Tag</t>
  </si>
  <si>
    <t>Gesamt-h</t>
  </si>
  <si>
    <t>Wochentage</t>
  </si>
  <si>
    <t>[OPTIONAL] Besondere Tage (bspw Mittwoch)</t>
  </si>
  <si>
    <t>[OPTIONAL] Besondere Tage (bspw Freitag)</t>
  </si>
  <si>
    <t>Direkte Leistungen</t>
  </si>
  <si>
    <t>Schultage</t>
  </si>
  <si>
    <t>Schulfreie Tage</t>
  </si>
  <si>
    <t>Personalschlüssel Grundleistung:</t>
  </si>
  <si>
    <t>[BEISPIEL] Ausflüge</t>
  </si>
  <si>
    <t>Gesamtpersonalmenge direkte Leistungen</t>
  </si>
  <si>
    <t>Gesamtpersonalmenge indirekte Leistungen</t>
  </si>
  <si>
    <t>Indirekte Leistungen</t>
  </si>
  <si>
    <t>Fachspezifische indirekte Leistungen</t>
  </si>
  <si>
    <t>Anzahl MA</t>
  </si>
  <si>
    <t>Schulwochen</t>
  </si>
  <si>
    <t>Personalmenge direkte+indirekte Leistungen</t>
  </si>
  <si>
    <t>Tage p.a.</t>
  </si>
  <si>
    <t>Förderschwerpunkt:</t>
  </si>
  <si>
    <r>
      <rPr>
        <u/>
        <sz val="9"/>
        <rFont val="Arial"/>
        <family val="2"/>
      </rPr>
      <t xml:space="preserve">gemäß Bewilligung Schulbehörde, </t>
    </r>
    <r>
      <rPr>
        <b/>
        <u/>
        <sz val="9"/>
        <color rgb="FFFF0000"/>
        <rFont val="Arial"/>
        <family val="2"/>
      </rPr>
      <t>bei mehrere hier einfügen</t>
    </r>
    <r>
      <rPr>
        <u/>
        <sz val="9"/>
        <color rgb="FFFF0000"/>
        <rFont val="Arial"/>
        <family val="2"/>
      </rPr>
      <t>:</t>
    </r>
  </si>
  <si>
    <t>Anteil indirekte Leistungszeit an Gesamtleistungszeit</t>
  </si>
  <si>
    <t># Nur Zeiten außerhalb der o.g. Betreuungszeiten</t>
  </si>
  <si>
    <t># keine zusätzlichen EGH-Kräfte zur Regelbetreuungszeit</t>
  </si>
  <si>
    <t xml:space="preserve"># Nur zeitliche Differenz zur Regelbetreuungszeit </t>
  </si>
  <si>
    <t xml:space="preserve">Ermittlung personelle Ausstattung Eingliederungshilfe - Grundleistung </t>
  </si>
  <si>
    <t>EGH-Leitung</t>
  </si>
  <si>
    <t>EGH-Verwaltung</t>
  </si>
  <si>
    <t>Betreuung - EGH</t>
  </si>
  <si>
    <t>Fachdienst / Sonst. Dienste inkl. QM</t>
  </si>
  <si>
    <t>Hauswirtschaft und Haustechnik</t>
  </si>
  <si>
    <t>Schullastenausgleich gesamt:</t>
  </si>
  <si>
    <t>pro Jahr</t>
  </si>
  <si>
    <t>Interne Berechnungen:</t>
  </si>
  <si>
    <t>pro BT</t>
  </si>
  <si>
    <t>bereinigte Forderung:</t>
  </si>
  <si>
    <t>Schullastenausgleich in €</t>
  </si>
  <si>
    <t>anteilige Wertung</t>
  </si>
  <si>
    <t>anteiliger Wert</t>
  </si>
  <si>
    <t>a) in €uro ODER</t>
  </si>
  <si>
    <t>b) %-Anteil</t>
  </si>
  <si>
    <t>anzurechnender Anteil</t>
  </si>
  <si>
    <t>1. Ermittlung der durchschnittlichen Brutto-Personalkosten nach § 16 LRV</t>
  </si>
  <si>
    <t xml:space="preserve"> zu befüllen, insofern nicht bereits vollständig über Schullastenausgleich abgedeckt</t>
  </si>
  <si>
    <t>Umrechnung Fremdleistungen in Sach- und Personalkosten</t>
  </si>
  <si>
    <t>Aufteilung SK / PK</t>
  </si>
  <si>
    <t>letzter Antrag</t>
  </si>
  <si>
    <t>Gesamtkosten prospektiv</t>
  </si>
  <si>
    <t>SK</t>
  </si>
  <si>
    <t>PK</t>
  </si>
  <si>
    <t>Sachkosten (SK)</t>
  </si>
  <si>
    <t>Personalkosten (PK)</t>
  </si>
  <si>
    <t>Vollkräfte</t>
  </si>
  <si>
    <t>Ø BPK  je VK</t>
  </si>
  <si>
    <t>letzter Antrag durchschn.PK</t>
  </si>
  <si>
    <t>Hausreinigung</t>
  </si>
  <si>
    <t>Wäscheversorgung</t>
  </si>
  <si>
    <t>Haustechnik</t>
  </si>
  <si>
    <t>Speiseversorgung</t>
  </si>
  <si>
    <t>Anteil in %</t>
  </si>
  <si>
    <t>Anteil in €/BT</t>
  </si>
  <si>
    <t>Anteil in € p.a.</t>
  </si>
  <si>
    <t>Schule</t>
  </si>
  <si>
    <t>Eingliederungshilfe</t>
  </si>
  <si>
    <t>€/BT</t>
  </si>
  <si>
    <t>€ p.a.</t>
  </si>
  <si>
    <t>Anteil des Sachkostenbetrages, der auf Personalkosten für Eingliederungshilfe-Personal entfällt.</t>
  </si>
  <si>
    <t xml:space="preserve">Soweit im Blatt „Sachkosten“ die Punkte 2.2 (Zelle D13) und 2.11-2.13 (D20, D21, D22) mit 0 € ausgesetzt sind, </t>
  </si>
  <si>
    <t xml:space="preserve">sind diese Beträge vollständig dem Schullastenausgleich zugeordnet. Deshalb bleibt nur der Anteil der „Personalkosten </t>
  </si>
  <si>
    <t>für Eingliederungshilfekräfte“ für einen Abzug in Frage.</t>
  </si>
  <si>
    <t>Kalkulation SBBZ ohne Internat</t>
  </si>
  <si>
    <t>Ausserrunterrichtliche Veranstaltungen SBBZ AUSSERHALB der o.g. BETREUUNGSZEITEN</t>
  </si>
  <si>
    <t># Hinweis: Gesamtaufwand bezogen auf das SBBZ</t>
  </si>
  <si>
    <t>Präsenz bei Ankunft der Schüler*innen</t>
  </si>
  <si>
    <t>Präsenz bei Verabschiedung der Schüler*innen</t>
  </si>
  <si>
    <t>durchschnittl Platzzahl je Klasse</t>
  </si>
  <si>
    <t>Anzahl Klassen</t>
  </si>
  <si>
    <t>Anzahl pro Schuljahr</t>
  </si>
  <si>
    <t>Absprachen mit Klassenlehrkraft</t>
  </si>
  <si>
    <t>Plätze je Klasse</t>
  </si>
  <si>
    <t>Anzahl Klasse</t>
  </si>
  <si>
    <t>1.582 h</t>
  </si>
  <si>
    <t>1.545 h</t>
  </si>
  <si>
    <t>analog in Verbindung mit dem Basismodul besondere Wohnformen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</si>
</sst>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h:mm;@"/>
    <numFmt numFmtId="165" formatCode="0.00\ &quot;VK&quot;"/>
    <numFmt numFmtId="166" formatCode="#,##0\ &quot;h&quot;"/>
    <numFmt numFmtId="167" formatCode="#,##0.00\ &quot;h&quot;"/>
    <numFmt numFmtId="168" formatCode="_-* #,##0.00\ [$€]_-;\-* #,##0.00\ [$€]_-;_-* &quot;-&quot;??\ [$€]_-;_-@_-"/>
    <numFmt numFmtId="169" formatCode="#,##0.00\ [$€-1]"/>
    <numFmt numFmtId="170" formatCode="#,##0\ [$€-1]"/>
    <numFmt numFmtId="171" formatCode="#,##0.00_ ;\-#,##0.00\ "/>
    <numFmt numFmtId="172" formatCode="#,##0.00\ &quot;€&quot;"/>
    <numFmt numFmtId="173" formatCode="#,##0\ &quot;€&quot;"/>
    <numFmt numFmtId="174" formatCode="&quot;1:&quot;\ #,##0.00"/>
    <numFmt numFmtId="175" formatCode="#,##0.000\ &quot;VK&quot;"/>
    <numFmt numFmtId="176" formatCode="0.0%"/>
  </numFmts>
  <fonts count="63" x14ac:knownFonts="1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color rgb="FFFF000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i/>
      <sz val="11"/>
      <name val="Arial"/>
      <family val="2"/>
    </font>
    <font>
      <b/>
      <sz val="14"/>
      <color theme="1"/>
      <name val="Arial"/>
      <family val="2"/>
    </font>
    <font>
      <sz val="14"/>
      <name val="Arial"/>
      <family val="2"/>
    </font>
    <font>
      <sz val="11"/>
      <color rgb="FFFF0000"/>
      <name val="Arial"/>
      <family val="2"/>
    </font>
    <font>
      <b/>
      <i/>
      <sz val="11"/>
      <color rgb="FFFF0000"/>
      <name val="Arial"/>
      <family val="2"/>
    </font>
    <font>
      <b/>
      <sz val="9"/>
      <color indexed="81"/>
      <name val="Segoe UI"/>
      <family val="2"/>
    </font>
    <font>
      <sz val="9"/>
      <name val="Arial"/>
      <family val="2"/>
    </font>
    <font>
      <i/>
      <sz val="9"/>
      <color theme="1"/>
      <name val="Arial"/>
      <family val="2"/>
    </font>
    <font>
      <b/>
      <sz val="16"/>
      <name val="ARIAL"/>
      <family val="2"/>
    </font>
    <font>
      <sz val="9"/>
      <color indexed="81"/>
      <name val="Segoe UI"/>
      <family val="2"/>
    </font>
    <font>
      <b/>
      <sz val="11"/>
      <color theme="1"/>
      <name val="Calibri"/>
      <family val="2"/>
      <scheme val="minor"/>
    </font>
    <font>
      <b/>
      <sz val="11"/>
      <color indexed="10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sz val="8"/>
      <color indexed="8"/>
      <name val="Arial"/>
      <family val="2"/>
    </font>
    <font>
      <b/>
      <i/>
      <sz val="14"/>
      <name val="Arial"/>
      <family val="2"/>
    </font>
    <font>
      <sz val="10"/>
      <color rgb="FFFF0000"/>
      <name val="Arial"/>
      <family val="2"/>
    </font>
    <font>
      <b/>
      <sz val="14"/>
      <color rgb="FFFF000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1"/>
      <color indexed="8"/>
      <name val="ARIAL"/>
      <family val="2"/>
    </font>
    <font>
      <u/>
      <sz val="10"/>
      <color indexed="12"/>
      <name val="MS Sans Serif"/>
      <family val="2"/>
    </font>
    <font>
      <sz val="10"/>
      <name val="MS Sans Serif"/>
      <family val="2"/>
    </font>
    <font>
      <b/>
      <sz val="10"/>
      <color indexed="17"/>
      <name val="Arial"/>
      <family val="2"/>
    </font>
    <font>
      <b/>
      <sz val="10"/>
      <color rgb="FFFF0000"/>
      <name val="Arial"/>
      <family val="2"/>
    </font>
    <font>
      <b/>
      <sz val="12"/>
      <color rgb="FF7030A0"/>
      <name val="Calibri"/>
      <family val="2"/>
      <scheme val="minor"/>
    </font>
    <font>
      <sz val="8"/>
      <color indexed="10"/>
      <name val="Arial"/>
      <family val="2"/>
    </font>
    <font>
      <b/>
      <i/>
      <sz val="12"/>
      <name val="Arial"/>
      <family val="2"/>
    </font>
    <font>
      <b/>
      <u/>
      <sz val="11"/>
      <name val="Arial"/>
      <family val="2"/>
    </font>
    <font>
      <b/>
      <u/>
      <sz val="11"/>
      <color theme="1"/>
      <name val="Arial"/>
      <family val="2"/>
    </font>
    <font>
      <b/>
      <sz val="12"/>
      <color rgb="FFFF0000"/>
      <name val="Arial"/>
      <family val="2"/>
    </font>
    <font>
      <sz val="11"/>
      <color indexed="10"/>
      <name val="Arial"/>
      <family val="2"/>
    </font>
    <font>
      <b/>
      <i/>
      <sz val="11"/>
      <name val="Arial"/>
      <family val="2"/>
    </font>
    <font>
      <b/>
      <sz val="11"/>
      <color indexed="8"/>
      <name val="Arial"/>
      <family val="2"/>
    </font>
    <font>
      <i/>
      <sz val="11"/>
      <color indexed="8"/>
      <name val="Arial"/>
      <family val="2"/>
    </font>
    <font>
      <u/>
      <sz val="9"/>
      <name val="Arial"/>
      <family val="2"/>
    </font>
    <font>
      <b/>
      <u/>
      <sz val="9"/>
      <color rgb="FFFF0000"/>
      <name val="Arial"/>
      <family val="2"/>
    </font>
    <font>
      <u/>
      <sz val="9"/>
      <color rgb="FFFF0000"/>
      <name val="Arial"/>
      <family val="2"/>
    </font>
    <font>
      <b/>
      <sz val="14"/>
      <color theme="4"/>
      <name val="Arial"/>
      <family val="2"/>
    </font>
    <font>
      <sz val="11"/>
      <color theme="4"/>
      <name val="Arial"/>
      <family val="2"/>
    </font>
    <font>
      <b/>
      <sz val="12"/>
      <color theme="4"/>
      <name val="Arial"/>
      <family val="2"/>
    </font>
    <font>
      <sz val="12"/>
      <color theme="4"/>
      <name val="Arial"/>
      <family val="2"/>
    </font>
    <font>
      <i/>
      <sz val="11"/>
      <color theme="1"/>
      <name val="Arial"/>
      <family val="2"/>
    </font>
    <font>
      <b/>
      <sz val="16"/>
      <color theme="0"/>
      <name val="Arial"/>
      <family val="2"/>
    </font>
    <font>
      <b/>
      <sz val="10"/>
      <color theme="1"/>
      <name val="Arial"/>
      <family val="2"/>
    </font>
    <font>
      <i/>
      <sz val="11"/>
      <color theme="1"/>
      <name val="Calibri"/>
      <family val="2"/>
    </font>
  </fonts>
  <fills count="19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5DFFF"/>
        <bgColor indexed="64"/>
      </patternFill>
    </fill>
    <fill>
      <patternFill patternType="solid">
        <fgColor rgb="FFFFBDBD"/>
        <bgColor indexed="64"/>
      </patternFill>
    </fill>
    <fill>
      <patternFill patternType="solid">
        <fgColor rgb="FFCCFFCC"/>
        <bgColor theme="9" tint="0.39988402966399123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97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medium">
        <color indexed="64"/>
      </right>
      <top style="thin">
        <color indexed="64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auto="1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auto="1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auto="1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medium">
        <color indexed="64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double">
        <color auto="1"/>
      </top>
      <bottom style="medium">
        <color auto="1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 style="medium">
        <color indexed="64"/>
      </right>
      <top/>
      <bottom style="double">
        <color indexed="64"/>
      </bottom>
      <diagonal/>
    </border>
    <border>
      <left/>
      <right style="thin">
        <color auto="1"/>
      </right>
      <top/>
      <bottom style="double">
        <color indexed="64"/>
      </bottom>
      <diagonal/>
    </border>
    <border>
      <left style="thin">
        <color auto="1"/>
      </left>
      <right style="thin">
        <color auto="1"/>
      </right>
      <top/>
      <bottom style="double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 style="medium">
        <color auto="1"/>
      </right>
      <top/>
      <bottom style="double">
        <color indexed="64"/>
      </bottom>
      <diagonal/>
    </border>
    <border>
      <left style="medium">
        <color auto="1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auto="1"/>
      </top>
      <bottom style="double">
        <color auto="1"/>
      </bottom>
      <diagonal/>
    </border>
    <border>
      <left style="thin">
        <color indexed="64"/>
      </left>
      <right style="medium">
        <color auto="1"/>
      </right>
      <top style="double">
        <color auto="1"/>
      </top>
      <bottom style="double">
        <color auto="1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auto="1"/>
      </left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 style="double">
        <color indexed="64"/>
      </top>
      <bottom style="thin">
        <color indexed="64"/>
      </bottom>
      <diagonal/>
    </border>
    <border>
      <left/>
      <right style="thin">
        <color auto="1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42">
    <xf numFmtId="0" fontId="0" fillId="0" borderId="0"/>
    <xf numFmtId="0" fontId="14" fillId="0" borderId="0"/>
    <xf numFmtId="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14" fillId="0" borderId="0"/>
    <xf numFmtId="168" fontId="14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5" fillId="0" borderId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4" fillId="0" borderId="0"/>
    <xf numFmtId="0" fontId="38" fillId="0" borderId="0" applyNumberFormat="0" applyFill="0" applyBorder="0" applyAlignment="0" applyProtection="0">
      <alignment vertical="top"/>
      <protection locked="0"/>
    </xf>
    <xf numFmtId="0" fontId="39" fillId="0" borderId="0"/>
    <xf numFmtId="0" fontId="4" fillId="0" borderId="0"/>
    <xf numFmtId="0" fontId="8" fillId="0" borderId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3" fillId="0" borderId="0"/>
    <xf numFmtId="9" fontId="8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4" fontId="8" fillId="0" borderId="0" applyFont="0" applyFill="0" applyBorder="0" applyAlignment="0" applyProtection="0"/>
  </cellStyleXfs>
  <cellXfs count="823">
    <xf numFmtId="0" fontId="0" fillId="0" borderId="0" xfId="0"/>
    <xf numFmtId="0" fontId="0" fillId="0" borderId="0" xfId="0" quotePrefix="1"/>
    <xf numFmtId="0" fontId="14" fillId="8" borderId="3" xfId="13" applyFont="1" applyFill="1" applyBorder="1"/>
    <xf numFmtId="0" fontId="14" fillId="9" borderId="3" xfId="13" applyFont="1" applyFill="1" applyBorder="1"/>
    <xf numFmtId="0" fontId="4" fillId="0" borderId="0" xfId="13"/>
    <xf numFmtId="0" fontId="28" fillId="8" borderId="0" xfId="13" applyFont="1" applyFill="1" applyAlignment="1">
      <alignment horizontal="left"/>
    </xf>
    <xf numFmtId="0" fontId="14" fillId="0" borderId="0" xfId="13" applyFont="1"/>
    <xf numFmtId="0" fontId="14" fillId="8" borderId="24" xfId="13" applyFont="1" applyFill="1" applyBorder="1" applyAlignment="1">
      <alignment horizontal="left"/>
    </xf>
    <xf numFmtId="0" fontId="14" fillId="9" borderId="8" xfId="13" applyFont="1" applyFill="1" applyBorder="1"/>
    <xf numFmtId="0" fontId="29" fillId="10" borderId="3" xfId="13" applyFont="1" applyFill="1" applyBorder="1"/>
    <xf numFmtId="0" fontId="19" fillId="0" borderId="0" xfId="13" applyFont="1"/>
    <xf numFmtId="0" fontId="14" fillId="8" borderId="38" xfId="13" applyFont="1" applyFill="1" applyBorder="1" applyAlignment="1">
      <alignment horizontal="left"/>
    </xf>
    <xf numFmtId="0" fontId="18" fillId="9" borderId="5" xfId="13" applyFont="1" applyFill="1" applyBorder="1"/>
    <xf numFmtId="1" fontId="29" fillId="8" borderId="39" xfId="13" applyNumberFormat="1" applyFont="1" applyFill="1" applyBorder="1" applyAlignment="1">
      <alignment horizontal="center" wrapText="1"/>
    </xf>
    <xf numFmtId="0" fontId="28" fillId="8" borderId="40" xfId="13" applyFont="1" applyFill="1" applyBorder="1" applyAlignment="1">
      <alignment horizontal="centerContinuous" vertical="center"/>
    </xf>
    <xf numFmtId="0" fontId="28" fillId="8" borderId="40" xfId="13" applyFont="1" applyFill="1" applyBorder="1" applyAlignment="1">
      <alignment horizontal="center" vertical="center"/>
    </xf>
    <xf numFmtId="3" fontId="29" fillId="9" borderId="6" xfId="13" applyNumberFormat="1" applyFont="1" applyFill="1" applyBorder="1" applyAlignment="1">
      <alignment horizontal="center" vertical="top"/>
    </xf>
    <xf numFmtId="0" fontId="28" fillId="8" borderId="24" xfId="13" applyFont="1" applyFill="1" applyBorder="1" applyAlignment="1">
      <alignment horizontal="left"/>
    </xf>
    <xf numFmtId="0" fontId="28" fillId="8" borderId="9" xfId="13" applyFont="1" applyFill="1" applyBorder="1"/>
    <xf numFmtId="169" fontId="31" fillId="9" borderId="24" xfId="13" applyNumberFormat="1" applyFont="1" applyFill="1" applyBorder="1"/>
    <xf numFmtId="169" fontId="31" fillId="9" borderId="8" xfId="13" applyNumberFormat="1" applyFont="1" applyFill="1" applyBorder="1"/>
    <xf numFmtId="170" fontId="4" fillId="0" borderId="0" xfId="13" applyNumberFormat="1"/>
    <xf numFmtId="17" fontId="14" fillId="9" borderId="3" xfId="13" applyNumberFormat="1" applyFont="1" applyFill="1" applyBorder="1" applyAlignment="1">
      <alignment horizontal="left"/>
    </xf>
    <xf numFmtId="17" fontId="14" fillId="9" borderId="3" xfId="13" quotePrefix="1" applyNumberFormat="1" applyFont="1" applyFill="1" applyBorder="1" applyAlignment="1">
      <alignment horizontal="left"/>
    </xf>
    <xf numFmtId="0" fontId="14" fillId="9" borderId="3" xfId="13" quotePrefix="1" applyFont="1" applyFill="1" applyBorder="1"/>
    <xf numFmtId="0" fontId="32" fillId="8" borderId="0" xfId="4" applyFont="1" applyFill="1" applyAlignment="1" applyProtection="1">
      <alignment horizontal="center" vertical="center"/>
      <protection locked="0"/>
    </xf>
    <xf numFmtId="0" fontId="32" fillId="8" borderId="0" xfId="4" applyFont="1" applyFill="1" applyAlignment="1" applyProtection="1">
      <alignment horizontal="centerContinuous"/>
      <protection locked="0"/>
    </xf>
    <xf numFmtId="0" fontId="14" fillId="0" borderId="0" xfId="4" applyProtection="1">
      <protection locked="0"/>
    </xf>
    <xf numFmtId="0" fontId="33" fillId="0" borderId="0" xfId="4" applyFont="1" applyProtection="1">
      <protection locked="0"/>
    </xf>
    <xf numFmtId="0" fontId="14" fillId="0" borderId="0" xfId="4" applyAlignment="1" applyProtection="1">
      <alignment vertical="center"/>
      <protection locked="0"/>
    </xf>
    <xf numFmtId="0" fontId="35" fillId="8" borderId="0" xfId="4" applyFont="1" applyFill="1" applyAlignment="1" applyProtection="1">
      <alignment horizontal="center" vertical="center"/>
      <protection locked="0"/>
    </xf>
    <xf numFmtId="0" fontId="35" fillId="0" borderId="0" xfId="4" applyFont="1" applyAlignment="1" applyProtection="1">
      <alignment vertical="center"/>
      <protection locked="0"/>
    </xf>
    <xf numFmtId="0" fontId="36" fillId="8" borderId="0" xfId="4" applyFont="1" applyFill="1" applyAlignment="1" applyProtection="1">
      <alignment horizontal="center" vertical="center"/>
      <protection locked="0"/>
    </xf>
    <xf numFmtId="0" fontId="35" fillId="8" borderId="0" xfId="4" applyFont="1" applyFill="1" applyAlignment="1" applyProtection="1">
      <alignment horizontal="centerContinuous" vertical="center"/>
      <protection locked="0"/>
    </xf>
    <xf numFmtId="0" fontId="35" fillId="8" borderId="4" xfId="4" applyFont="1" applyFill="1" applyBorder="1" applyAlignment="1" applyProtection="1">
      <alignment horizontal="centerContinuous" vertical="center"/>
      <protection locked="0"/>
    </xf>
    <xf numFmtId="0" fontId="22" fillId="8" borderId="0" xfId="4" applyFont="1" applyFill="1" applyAlignment="1" applyProtection="1">
      <alignment horizontal="center" vertical="center"/>
      <protection locked="0"/>
    </xf>
    <xf numFmtId="0" fontId="22" fillId="8" borderId="0" xfId="4" applyFont="1" applyFill="1" applyAlignment="1" applyProtection="1">
      <alignment horizontal="centerContinuous" vertical="center"/>
      <protection locked="0"/>
    </xf>
    <xf numFmtId="0" fontId="14" fillId="8" borderId="24" xfId="4" applyFill="1" applyBorder="1" applyAlignment="1" applyProtection="1">
      <alignment horizontal="centerContinuous" vertical="center"/>
      <protection locked="0"/>
    </xf>
    <xf numFmtId="0" fontId="14" fillId="8" borderId="9" xfId="4" applyFill="1" applyBorder="1" applyAlignment="1" applyProtection="1">
      <alignment horizontal="centerContinuous" vertical="center"/>
      <protection locked="0"/>
    </xf>
    <xf numFmtId="0" fontId="14" fillId="8" borderId="8" xfId="4" applyFill="1" applyBorder="1" applyAlignment="1" applyProtection="1">
      <alignment horizontal="centerContinuous" vertical="center"/>
      <protection locked="0"/>
    </xf>
    <xf numFmtId="0" fontId="22" fillId="0" borderId="0" xfId="4" applyFont="1" applyAlignment="1" applyProtection="1">
      <alignment vertical="center"/>
      <protection locked="0"/>
    </xf>
    <xf numFmtId="0" fontId="13" fillId="8" borderId="3" xfId="4" applyFont="1" applyFill="1" applyBorder="1" applyAlignment="1" applyProtection="1">
      <alignment horizontal="center" vertical="center"/>
      <protection locked="0"/>
    </xf>
    <xf numFmtId="0" fontId="14" fillId="8" borderId="24" xfId="4" applyFill="1" applyBorder="1" applyProtection="1">
      <protection locked="0"/>
    </xf>
    <xf numFmtId="0" fontId="38" fillId="12" borderId="24" xfId="14" applyFill="1" applyBorder="1" applyAlignment="1">
      <alignment horizontal="left"/>
      <protection locked="0"/>
    </xf>
    <xf numFmtId="0" fontId="37" fillId="12" borderId="9" xfId="4" applyFont="1" applyFill="1" applyBorder="1" applyAlignment="1" applyProtection="1">
      <alignment horizontal="left"/>
      <protection locked="0"/>
    </xf>
    <xf numFmtId="0" fontId="37" fillId="12" borderId="8" xfId="4" applyFont="1" applyFill="1" applyBorder="1" applyAlignment="1" applyProtection="1">
      <alignment horizontal="left"/>
      <protection locked="0"/>
    </xf>
    <xf numFmtId="0" fontId="38" fillId="12" borderId="24" xfId="14" applyFill="1" applyBorder="1" applyAlignment="1">
      <protection locked="0"/>
    </xf>
    <xf numFmtId="0" fontId="37" fillId="12" borderId="9" xfId="4" applyFont="1" applyFill="1" applyBorder="1" applyProtection="1">
      <protection locked="0"/>
    </xf>
    <xf numFmtId="0" fontId="37" fillId="12" borderId="8" xfId="4" applyFont="1" applyFill="1" applyBorder="1" applyProtection="1">
      <protection locked="0"/>
    </xf>
    <xf numFmtId="0" fontId="13" fillId="8" borderId="3" xfId="15" applyFont="1" applyFill="1" applyBorder="1" applyAlignment="1">
      <alignment horizontal="center" vertical="center"/>
    </xf>
    <xf numFmtId="0" fontId="14" fillId="8" borderId="24" xfId="15" applyFont="1" applyFill="1" applyBorder="1"/>
    <xf numFmtId="0" fontId="14" fillId="8" borderId="0" xfId="4" applyFill="1" applyAlignment="1" applyProtection="1">
      <alignment horizontal="center" vertical="center"/>
      <protection locked="0"/>
    </xf>
    <xf numFmtId="0" fontId="13" fillId="8" borderId="0" xfId="4" applyFont="1" applyFill="1" applyProtection="1">
      <protection locked="0"/>
    </xf>
    <xf numFmtId="0" fontId="40" fillId="8" borderId="0" xfId="4" applyFont="1" applyFill="1" applyAlignment="1" applyProtection="1">
      <alignment horizontal="left"/>
      <protection locked="0"/>
    </xf>
    <xf numFmtId="0" fontId="40" fillId="8" borderId="0" xfId="4" applyFont="1" applyFill="1" applyProtection="1">
      <protection locked="0"/>
    </xf>
    <xf numFmtId="0" fontId="14" fillId="8" borderId="24" xfId="4" applyFill="1" applyBorder="1" applyAlignment="1" applyProtection="1">
      <alignment vertical="center" wrapText="1"/>
      <protection locked="0"/>
    </xf>
    <xf numFmtId="0" fontId="14" fillId="8" borderId="24" xfId="4" applyFill="1" applyBorder="1" applyAlignment="1" applyProtection="1">
      <alignment vertical="center"/>
      <protection locked="0"/>
    </xf>
    <xf numFmtId="0" fontId="14" fillId="8" borderId="24" xfId="4" applyFill="1" applyBorder="1" applyAlignment="1" applyProtection="1">
      <alignment horizontal="right"/>
      <protection locked="0"/>
    </xf>
    <xf numFmtId="0" fontId="14" fillId="8" borderId="41" xfId="4" applyFill="1" applyBorder="1" applyAlignment="1" applyProtection="1">
      <alignment horizontal="right"/>
      <protection locked="0"/>
    </xf>
    <xf numFmtId="0" fontId="14" fillId="8" borderId="38" xfId="4" applyFill="1" applyBorder="1" applyAlignment="1" applyProtection="1">
      <alignment vertical="center"/>
      <protection locked="0"/>
    </xf>
    <xf numFmtId="0" fontId="14" fillId="8" borderId="38" xfId="4" applyFill="1" applyBorder="1" applyAlignment="1" applyProtection="1">
      <alignment horizontal="right"/>
      <protection locked="0"/>
    </xf>
    <xf numFmtId="0" fontId="28" fillId="8" borderId="0" xfId="4" applyFont="1" applyFill="1" applyProtection="1">
      <protection locked="0"/>
    </xf>
    <xf numFmtId="0" fontId="14" fillId="8" borderId="0" xfId="4" applyFill="1" applyProtection="1">
      <protection locked="0"/>
    </xf>
    <xf numFmtId="1" fontId="30" fillId="8" borderId="0" xfId="4" applyNumberFormat="1" applyFont="1" applyFill="1" applyAlignment="1" applyProtection="1">
      <alignment horizontal="center"/>
      <protection locked="0"/>
    </xf>
    <xf numFmtId="171" fontId="30" fillId="8" borderId="0" xfId="4" applyNumberFormat="1" applyFont="1" applyFill="1" applyAlignment="1" applyProtection="1">
      <alignment horizontal="center"/>
      <protection locked="0"/>
    </xf>
    <xf numFmtId="0" fontId="41" fillId="0" borderId="0" xfId="4" applyFont="1" applyProtection="1">
      <protection locked="0"/>
    </xf>
    <xf numFmtId="0" fontId="35" fillId="8" borderId="9" xfId="4" applyFont="1" applyFill="1" applyBorder="1" applyAlignment="1" applyProtection="1">
      <alignment horizontal="centerContinuous" vertical="center"/>
      <protection locked="0"/>
    </xf>
    <xf numFmtId="0" fontId="36" fillId="4" borderId="24" xfId="4" applyFont="1" applyFill="1" applyBorder="1" applyAlignment="1" applyProtection="1">
      <alignment horizontal="left" vertical="center"/>
      <protection locked="0"/>
    </xf>
    <xf numFmtId="0" fontId="35" fillId="4" borderId="9" xfId="4" applyFont="1" applyFill="1" applyBorder="1" applyAlignment="1" applyProtection="1">
      <alignment horizontal="center" vertical="center"/>
      <protection locked="0"/>
    </xf>
    <xf numFmtId="0" fontId="35" fillId="4" borderId="8" xfId="4" applyFont="1" applyFill="1" applyBorder="1" applyAlignment="1" applyProtection="1">
      <alignment horizontal="center" vertical="center"/>
      <protection locked="0"/>
    </xf>
    <xf numFmtId="0" fontId="28" fillId="4" borderId="24" xfId="4" applyFont="1" applyFill="1" applyBorder="1" applyAlignment="1" applyProtection="1">
      <alignment horizontal="center" vertical="center" wrapText="1"/>
      <protection locked="0"/>
    </xf>
    <xf numFmtId="0" fontId="28" fillId="4" borderId="3" xfId="4" applyFont="1" applyFill="1" applyBorder="1" applyAlignment="1" applyProtection="1">
      <alignment horizontal="center" vertical="center"/>
      <protection locked="0"/>
    </xf>
    <xf numFmtId="0" fontId="14" fillId="0" borderId="0" xfId="4"/>
    <xf numFmtId="0" fontId="42" fillId="0" borderId="0" xfId="16" applyFont="1"/>
    <xf numFmtId="0" fontId="14" fillId="0" borderId="0" xfId="4" applyAlignment="1">
      <alignment horizontal="center" vertical="center"/>
    </xf>
    <xf numFmtId="0" fontId="28" fillId="8" borderId="9" xfId="4" applyFont="1" applyFill="1" applyBorder="1" applyProtection="1">
      <protection locked="0"/>
    </xf>
    <xf numFmtId="14" fontId="43" fillId="8" borderId="9" xfId="4" applyNumberFormat="1" applyFont="1" applyFill="1" applyBorder="1" applyAlignment="1" applyProtection="1">
      <alignment horizontal="center"/>
      <protection locked="0"/>
    </xf>
    <xf numFmtId="0" fontId="28" fillId="8" borderId="24" xfId="4" applyFont="1" applyFill="1" applyBorder="1" applyAlignment="1" applyProtection="1">
      <alignment horizontal="center" vertical="center" wrapText="1"/>
      <protection locked="0"/>
    </xf>
    <xf numFmtId="0" fontId="28" fillId="8" borderId="24" xfId="4" applyFont="1" applyFill="1" applyBorder="1" applyAlignment="1" applyProtection="1">
      <alignment horizontal="center" wrapText="1"/>
      <protection locked="0"/>
    </xf>
    <xf numFmtId="0" fontId="28" fillId="0" borderId="3" xfId="4" applyFont="1" applyBorder="1" applyAlignment="1" applyProtection="1">
      <alignment horizontal="center"/>
      <protection locked="0"/>
    </xf>
    <xf numFmtId="49" fontId="13" fillId="8" borderId="3" xfId="4" applyNumberFormat="1" applyFont="1" applyFill="1" applyBorder="1" applyAlignment="1" applyProtection="1">
      <alignment horizontal="center" vertical="center"/>
      <protection locked="0"/>
    </xf>
    <xf numFmtId="172" fontId="11" fillId="12" borderId="24" xfId="4" applyNumberFormat="1" applyFont="1" applyFill="1" applyBorder="1" applyProtection="1">
      <protection locked="0"/>
    </xf>
    <xf numFmtId="172" fontId="11" fillId="10" borderId="24" xfId="4" applyNumberFormat="1" applyFont="1" applyFill="1" applyBorder="1" applyAlignment="1" applyProtection="1">
      <alignment wrapText="1"/>
      <protection locked="0"/>
    </xf>
    <xf numFmtId="10" fontId="11" fillId="10" borderId="24" xfId="4" applyNumberFormat="1" applyFont="1" applyFill="1" applyBorder="1" applyProtection="1">
      <protection locked="0"/>
    </xf>
    <xf numFmtId="172" fontId="11" fillId="12" borderId="3" xfId="4" applyNumberFormat="1" applyFont="1" applyFill="1" applyBorder="1" applyAlignment="1" applyProtection="1">
      <alignment horizontal="right"/>
      <protection locked="0"/>
    </xf>
    <xf numFmtId="10" fontId="11" fillId="10" borderId="3" xfId="4" applyNumberFormat="1" applyFont="1" applyFill="1" applyBorder="1" applyProtection="1">
      <protection locked="0"/>
    </xf>
    <xf numFmtId="172" fontId="14" fillId="0" borderId="0" xfId="4" applyNumberFormat="1" applyProtection="1">
      <protection locked="0"/>
    </xf>
    <xf numFmtId="172" fontId="14" fillId="0" borderId="0" xfId="4" applyNumberFormat="1" applyAlignment="1" applyProtection="1">
      <alignment horizontal="center" vertical="center"/>
      <protection locked="0"/>
    </xf>
    <xf numFmtId="0" fontId="44" fillId="4" borderId="24" xfId="4" applyFont="1" applyFill="1" applyBorder="1" applyAlignment="1" applyProtection="1">
      <alignment horizontal="left" vertical="center"/>
      <protection locked="0"/>
    </xf>
    <xf numFmtId="0" fontId="14" fillId="8" borderId="9" xfId="4" applyFill="1" applyBorder="1" applyProtection="1">
      <protection locked="0"/>
    </xf>
    <xf numFmtId="0" fontId="28" fillId="0" borderId="3" xfId="4" applyFont="1" applyBorder="1" applyAlignment="1" applyProtection="1">
      <alignment horizontal="center" vertical="center" wrapText="1"/>
      <protection locked="0"/>
    </xf>
    <xf numFmtId="0" fontId="28" fillId="0" borderId="3" xfId="4" applyFont="1" applyBorder="1" applyAlignment="1" applyProtection="1">
      <alignment horizontal="center" vertical="center"/>
      <protection locked="0"/>
    </xf>
    <xf numFmtId="0" fontId="14" fillId="8" borderId="24" xfId="4" applyFill="1" applyBorder="1" applyAlignment="1" applyProtection="1">
      <alignment horizontal="left"/>
      <protection locked="0"/>
    </xf>
    <xf numFmtId="0" fontId="14" fillId="8" borderId="9" xfId="4" applyFill="1" applyBorder="1" applyAlignment="1" applyProtection="1">
      <alignment horizontal="left"/>
      <protection locked="0"/>
    </xf>
    <xf numFmtId="0" fontId="14" fillId="0" borderId="8" xfId="4" applyBorder="1" applyProtection="1">
      <protection locked="0"/>
    </xf>
    <xf numFmtId="14" fontId="14" fillId="11" borderId="3" xfId="4" applyNumberFormat="1" applyFill="1" applyBorder="1" applyAlignment="1" applyProtection="1">
      <alignment horizontal="center"/>
      <protection locked="0"/>
    </xf>
    <xf numFmtId="10" fontId="28" fillId="12" borderId="3" xfId="4" applyNumberFormat="1" applyFont="1" applyFill="1" applyBorder="1" applyProtection="1">
      <protection locked="0"/>
    </xf>
    <xf numFmtId="10" fontId="30" fillId="10" borderId="3" xfId="4" applyNumberFormat="1" applyFont="1" applyFill="1" applyBorder="1" applyProtection="1">
      <protection locked="0"/>
    </xf>
    <xf numFmtId="0" fontId="14" fillId="8" borderId="43" xfId="4" applyFill="1" applyBorder="1" applyAlignment="1" applyProtection="1">
      <alignment horizontal="center" vertical="center"/>
      <protection locked="0"/>
    </xf>
    <xf numFmtId="0" fontId="14" fillId="8" borderId="0" xfId="4" applyFill="1" applyAlignment="1" applyProtection="1">
      <alignment horizontal="left" vertical="top" wrapText="1"/>
      <protection locked="0"/>
    </xf>
    <xf numFmtId="0" fontId="14" fillId="0" borderId="0" xfId="4" applyAlignment="1" applyProtection="1">
      <alignment horizontal="center" vertical="center"/>
      <protection locked="0"/>
    </xf>
    <xf numFmtId="4" fontId="10" fillId="0" borderId="0" xfId="16" applyNumberFormat="1" applyFont="1" applyAlignment="1">
      <alignment vertical="center"/>
    </xf>
    <xf numFmtId="0" fontId="8" fillId="0" borderId="0" xfId="17"/>
    <xf numFmtId="0" fontId="19" fillId="0" borderId="0" xfId="17" applyFont="1"/>
    <xf numFmtId="0" fontId="10" fillId="0" borderId="3" xfId="4" applyFont="1" applyBorder="1" applyAlignment="1">
      <alignment vertical="center"/>
    </xf>
    <xf numFmtId="0" fontId="8" fillId="0" borderId="3" xfId="17" applyBorder="1"/>
    <xf numFmtId="0" fontId="11" fillId="2" borderId="3" xfId="4" applyFont="1" applyFill="1" applyBorder="1" applyAlignment="1">
      <alignment horizontal="center" vertical="center"/>
    </xf>
    <xf numFmtId="10" fontId="11" fillId="11" borderId="3" xfId="2" applyNumberFormat="1" applyFont="1" applyFill="1" applyBorder="1" applyAlignment="1" applyProtection="1">
      <alignment horizontal="center" vertical="center"/>
      <protection locked="0"/>
    </xf>
    <xf numFmtId="4" fontId="11" fillId="2" borderId="39" xfId="18" applyNumberFormat="1" applyFont="1" applyFill="1" applyBorder="1" applyAlignment="1" applyProtection="1">
      <alignment horizontal="center"/>
    </xf>
    <xf numFmtId="0" fontId="8" fillId="0" borderId="0" xfId="17" applyAlignment="1">
      <alignment horizontal="center"/>
    </xf>
    <xf numFmtId="0" fontId="10" fillId="13" borderId="59" xfId="17" applyFont="1" applyFill="1" applyBorder="1" applyAlignment="1">
      <alignment vertical="center"/>
    </xf>
    <xf numFmtId="0" fontId="10" fillId="13" borderId="60" xfId="17" applyFont="1" applyFill="1" applyBorder="1" applyAlignment="1">
      <alignment vertical="center"/>
    </xf>
    <xf numFmtId="0" fontId="8" fillId="0" borderId="1" xfId="17" applyBorder="1" applyAlignment="1">
      <alignment horizontal="left" vertical="center"/>
    </xf>
    <xf numFmtId="0" fontId="8" fillId="0" borderId="44" xfId="17" applyBorder="1" applyAlignment="1">
      <alignment horizontal="left" vertical="center"/>
    </xf>
    <xf numFmtId="10" fontId="11" fillId="2" borderId="3" xfId="2" applyNumberFormat="1" applyFont="1" applyFill="1" applyBorder="1" applyAlignment="1" applyProtection="1">
      <alignment horizontal="center" vertical="center"/>
    </xf>
    <xf numFmtId="169" fontId="14" fillId="10" borderId="3" xfId="13" applyNumberFormat="1" applyFont="1" applyFill="1" applyBorder="1"/>
    <xf numFmtId="170" fontId="11" fillId="10" borderId="3" xfId="13" applyNumberFormat="1" applyFont="1" applyFill="1" applyBorder="1"/>
    <xf numFmtId="169" fontId="11" fillId="10" borderId="3" xfId="13" applyNumberFormat="1" applyFont="1" applyFill="1" applyBorder="1"/>
    <xf numFmtId="3" fontId="28" fillId="10" borderId="3" xfId="13" applyNumberFormat="1" applyFont="1" applyFill="1" applyBorder="1" applyAlignment="1">
      <alignment horizontal="center"/>
    </xf>
    <xf numFmtId="0" fontId="27" fillId="10" borderId="24" xfId="16" applyFont="1" applyFill="1" applyBorder="1"/>
    <xf numFmtId="0" fontId="27" fillId="10" borderId="9" xfId="16" applyFont="1" applyFill="1" applyBorder="1"/>
    <xf numFmtId="0" fontId="27" fillId="10" borderId="8" xfId="16" applyFont="1" applyFill="1" applyBorder="1"/>
    <xf numFmtId="170" fontId="11" fillId="10" borderId="3" xfId="16" applyNumberFormat="1" applyFont="1" applyFill="1" applyBorder="1" applyAlignment="1" applyProtection="1">
      <alignment vertical="center"/>
      <protection hidden="1"/>
    </xf>
    <xf numFmtId="169" fontId="11" fillId="10" borderId="3" xfId="16" applyNumberFormat="1" applyFont="1" applyFill="1" applyBorder="1" applyAlignment="1" applyProtection="1">
      <alignment vertical="center"/>
      <protection hidden="1"/>
    </xf>
    <xf numFmtId="0" fontId="10" fillId="0" borderId="0" xfId="16" applyFont="1"/>
    <xf numFmtId="0" fontId="45" fillId="0" borderId="50" xfId="16" applyFont="1" applyBorder="1" applyAlignment="1">
      <alignment vertical="top"/>
    </xf>
    <xf numFmtId="0" fontId="10" fillId="0" borderId="50" xfId="16" applyFont="1" applyBorder="1" applyAlignment="1">
      <alignment vertical="top"/>
    </xf>
    <xf numFmtId="0" fontId="10" fillId="0" borderId="56" xfId="16" applyFont="1" applyBorder="1" applyAlignment="1">
      <alignment vertical="top"/>
    </xf>
    <xf numFmtId="0" fontId="8" fillId="0" borderId="0" xfId="16" applyFont="1" applyAlignment="1">
      <alignment vertical="top"/>
    </xf>
    <xf numFmtId="0" fontId="12" fillId="0" borderId="0" xfId="16" applyFont="1" applyAlignment="1">
      <alignment vertical="top"/>
    </xf>
    <xf numFmtId="0" fontId="46" fillId="0" borderId="0" xfId="16" applyFont="1" applyAlignment="1">
      <alignment vertical="top"/>
    </xf>
    <xf numFmtId="0" fontId="20" fillId="0" borderId="0" xfId="16" applyFont="1" applyAlignment="1">
      <alignment vertical="top"/>
    </xf>
    <xf numFmtId="0" fontId="8" fillId="0" borderId="2" xfId="16" applyFont="1" applyBorder="1" applyAlignment="1">
      <alignment vertical="top"/>
    </xf>
    <xf numFmtId="0" fontId="11" fillId="14" borderId="14" xfId="16" applyFont="1" applyFill="1" applyBorder="1" applyAlignment="1">
      <alignment horizontal="center" vertical="top"/>
    </xf>
    <xf numFmtId="0" fontId="11" fillId="14" borderId="7" xfId="16" applyFont="1" applyFill="1" applyBorder="1" applyAlignment="1">
      <alignment horizontal="center" vertical="top"/>
    </xf>
    <xf numFmtId="0" fontId="10" fillId="4" borderId="15" xfId="16" applyFont="1" applyFill="1" applyBorder="1" applyAlignment="1">
      <alignment vertical="top"/>
    </xf>
    <xf numFmtId="0" fontId="10" fillId="4" borderId="22" xfId="16" applyFont="1" applyFill="1" applyBorder="1" applyAlignment="1">
      <alignment vertical="top"/>
    </xf>
    <xf numFmtId="172" fontId="11" fillId="2" borderId="52" xfId="16" applyNumberFormat="1" applyFont="1" applyFill="1" applyBorder="1" applyAlignment="1">
      <alignment horizontal="center" wrapText="1"/>
    </xf>
    <xf numFmtId="172" fontId="11" fillId="2" borderId="55" xfId="16" applyNumberFormat="1" applyFont="1" applyFill="1" applyBorder="1" applyAlignment="1">
      <alignment horizontal="center" wrapText="1"/>
    </xf>
    <xf numFmtId="172" fontId="11" fillId="2" borderId="46" xfId="16" applyNumberFormat="1" applyFont="1" applyFill="1" applyBorder="1" applyAlignment="1">
      <alignment horizontal="center" wrapText="1"/>
    </xf>
    <xf numFmtId="0" fontId="10" fillId="4" borderId="71" xfId="16" applyFont="1" applyFill="1" applyBorder="1" applyAlignment="1">
      <alignment vertical="top"/>
    </xf>
    <xf numFmtId="0" fontId="10" fillId="4" borderId="1" xfId="16" applyFont="1" applyFill="1" applyBorder="1" applyAlignment="1">
      <alignment vertical="top"/>
    </xf>
    <xf numFmtId="172" fontId="10" fillId="11" borderId="8" xfId="16" applyNumberFormat="1" applyFont="1" applyFill="1" applyBorder="1" applyAlignment="1" applyProtection="1">
      <alignment horizontal="center"/>
      <protection locked="0"/>
    </xf>
    <xf numFmtId="172" fontId="10" fillId="11" borderId="3" xfId="16" applyNumberFormat="1" applyFont="1" applyFill="1" applyBorder="1" applyAlignment="1" applyProtection="1">
      <alignment horizontal="center"/>
      <protection locked="0"/>
    </xf>
    <xf numFmtId="172" fontId="10" fillId="11" borderId="18" xfId="16" applyNumberFormat="1" applyFont="1" applyFill="1" applyBorder="1" applyAlignment="1" applyProtection="1">
      <alignment horizontal="center"/>
      <protection locked="0"/>
    </xf>
    <xf numFmtId="10" fontId="12" fillId="0" borderId="4" xfId="16" applyNumberFormat="1" applyFont="1" applyBorder="1" applyAlignment="1">
      <alignment horizontal="center" vertical="top"/>
    </xf>
    <xf numFmtId="10" fontId="11" fillId="11" borderId="18" xfId="16" applyNumberFormat="1" applyFont="1" applyFill="1" applyBorder="1" applyAlignment="1" applyProtection="1">
      <alignment horizontal="center"/>
      <protection locked="0"/>
    </xf>
    <xf numFmtId="172" fontId="10" fillId="2" borderId="62" xfId="16" applyNumberFormat="1" applyFont="1" applyFill="1" applyBorder="1" applyAlignment="1">
      <alignment horizontal="center"/>
    </xf>
    <xf numFmtId="172" fontId="10" fillId="2" borderId="64" xfId="16" applyNumberFormat="1" applyFont="1" applyFill="1" applyBorder="1" applyAlignment="1">
      <alignment horizontal="center"/>
    </xf>
    <xf numFmtId="172" fontId="10" fillId="2" borderId="61" xfId="16" applyNumberFormat="1" applyFont="1" applyFill="1" applyBorder="1" applyAlignment="1">
      <alignment horizontal="center"/>
    </xf>
    <xf numFmtId="176" fontId="8" fillId="0" borderId="0" xfId="16" applyNumberFormat="1" applyFont="1" applyAlignment="1">
      <alignment vertical="top"/>
    </xf>
    <xf numFmtId="0" fontId="16" fillId="4" borderId="72" xfId="16" applyFont="1" applyFill="1" applyBorder="1" applyAlignment="1">
      <alignment vertical="top"/>
    </xf>
    <xf numFmtId="0" fontId="16" fillId="4" borderId="73" xfId="16" applyFont="1" applyFill="1" applyBorder="1" applyAlignment="1">
      <alignment vertical="top"/>
    </xf>
    <xf numFmtId="0" fontId="16" fillId="4" borderId="74" xfId="16" applyFont="1" applyFill="1" applyBorder="1" applyAlignment="1">
      <alignment vertical="top"/>
    </xf>
    <xf numFmtId="172" fontId="10" fillId="2" borderId="69" xfId="16" applyNumberFormat="1" applyFont="1" applyFill="1" applyBorder="1" applyAlignment="1">
      <alignment horizontal="center"/>
    </xf>
    <xf numFmtId="172" fontId="10" fillId="2" borderId="75" xfId="16" applyNumberFormat="1" applyFont="1" applyFill="1" applyBorder="1" applyAlignment="1">
      <alignment horizontal="center"/>
    </xf>
    <xf numFmtId="172" fontId="10" fillId="2" borderId="76" xfId="16" applyNumberFormat="1" applyFont="1" applyFill="1" applyBorder="1" applyAlignment="1">
      <alignment horizontal="center"/>
    </xf>
    <xf numFmtId="0" fontId="11" fillId="0" borderId="4" xfId="16" applyFont="1" applyBorder="1" applyAlignment="1">
      <alignment horizontal="right" vertical="top" wrapText="1"/>
    </xf>
    <xf numFmtId="0" fontId="11" fillId="0" borderId="21" xfId="16" applyFont="1" applyBorder="1" applyAlignment="1">
      <alignment horizontal="right" vertical="top" wrapText="1"/>
    </xf>
    <xf numFmtId="0" fontId="8" fillId="0" borderId="10" xfId="16" applyFont="1" applyBorder="1" applyAlignment="1">
      <alignment horizontal="left" vertical="top"/>
    </xf>
    <xf numFmtId="0" fontId="10" fillId="0" borderId="9" xfId="16" applyFont="1" applyBorder="1" applyAlignment="1">
      <alignment vertical="top"/>
    </xf>
    <xf numFmtId="9" fontId="12" fillId="0" borderId="9" xfId="16" applyNumberFormat="1" applyFont="1" applyBorder="1" applyAlignment="1">
      <alignment horizontal="center" vertical="top"/>
    </xf>
    <xf numFmtId="172" fontId="10" fillId="2" borderId="8" xfId="16" applyNumberFormat="1" applyFont="1" applyFill="1" applyBorder="1" applyAlignment="1">
      <alignment horizontal="center"/>
    </xf>
    <xf numFmtId="172" fontId="10" fillId="2" borderId="3" xfId="16" applyNumberFormat="1" applyFont="1" applyFill="1" applyBorder="1" applyAlignment="1">
      <alignment horizontal="center"/>
    </xf>
    <xf numFmtId="172" fontId="10" fillId="2" borderId="18" xfId="16" applyNumberFormat="1" applyFont="1" applyFill="1" applyBorder="1" applyAlignment="1">
      <alignment horizontal="center"/>
    </xf>
    <xf numFmtId="10" fontId="11" fillId="11" borderId="53" xfId="16" applyNumberFormat="1" applyFont="1" applyFill="1" applyBorder="1" applyAlignment="1" applyProtection="1">
      <alignment horizontal="center"/>
      <protection locked="0"/>
    </xf>
    <xf numFmtId="172" fontId="10" fillId="2" borderId="44" xfId="16" applyNumberFormat="1" applyFont="1" applyFill="1" applyBorder="1" applyAlignment="1">
      <alignment horizontal="center"/>
    </xf>
    <xf numFmtId="172" fontId="10" fillId="2" borderId="40" xfId="16" applyNumberFormat="1" applyFont="1" applyFill="1" applyBorder="1" applyAlignment="1">
      <alignment horizontal="center"/>
    </xf>
    <xf numFmtId="172" fontId="10" fillId="2" borderId="53" xfId="16" applyNumberFormat="1" applyFont="1" applyFill="1" applyBorder="1" applyAlignment="1">
      <alignment horizontal="center"/>
    </xf>
    <xf numFmtId="9" fontId="12" fillId="0" borderId="78" xfId="16" applyNumberFormat="1" applyFont="1" applyBorder="1" applyAlignment="1">
      <alignment horizontal="left" vertical="top" wrapText="1"/>
    </xf>
    <xf numFmtId="10" fontId="11" fillId="11" borderId="79" xfId="16" applyNumberFormat="1" applyFont="1" applyFill="1" applyBorder="1" applyAlignment="1" applyProtection="1">
      <alignment horizontal="center"/>
      <protection locked="0"/>
    </xf>
    <xf numFmtId="172" fontId="10" fillId="2" borderId="80" xfId="16" applyNumberFormat="1" applyFont="1" applyFill="1" applyBorder="1" applyAlignment="1">
      <alignment horizontal="center"/>
    </xf>
    <xf numFmtId="172" fontId="10" fillId="2" borderId="81" xfId="16" applyNumberFormat="1" applyFont="1" applyFill="1" applyBorder="1" applyAlignment="1">
      <alignment horizontal="center"/>
    </xf>
    <xf numFmtId="172" fontId="10" fillId="2" borderId="79" xfId="16" applyNumberFormat="1" applyFont="1" applyFill="1" applyBorder="1" applyAlignment="1">
      <alignment horizontal="center"/>
    </xf>
    <xf numFmtId="172" fontId="11" fillId="2" borderId="65" xfId="16" applyNumberFormat="1" applyFont="1" applyFill="1" applyBorder="1" applyAlignment="1">
      <alignment horizontal="center"/>
    </xf>
    <xf numFmtId="172" fontId="11" fillId="2" borderId="66" xfId="16" applyNumberFormat="1" applyFont="1" applyFill="1" applyBorder="1" applyAlignment="1">
      <alignment horizontal="center"/>
    </xf>
    <xf numFmtId="172" fontId="11" fillId="2" borderId="67" xfId="16" applyNumberFormat="1" applyFont="1" applyFill="1" applyBorder="1" applyAlignment="1">
      <alignment horizontal="center"/>
    </xf>
    <xf numFmtId="0" fontId="8" fillId="0" borderId="0" xfId="16" applyFont="1" applyAlignment="1">
      <alignment horizontal="right" vertical="top"/>
    </xf>
    <xf numFmtId="4" fontId="8" fillId="0" borderId="0" xfId="16" applyNumberFormat="1" applyFont="1" applyAlignment="1">
      <alignment vertical="top"/>
    </xf>
    <xf numFmtId="172" fontId="11" fillId="2" borderId="45" xfId="16" applyNumberFormat="1" applyFont="1" applyFill="1" applyBorder="1" applyAlignment="1">
      <alignment horizontal="right" wrapText="1"/>
    </xf>
    <xf numFmtId="172" fontId="11" fillId="2" borderId="55" xfId="16" applyNumberFormat="1" applyFont="1" applyFill="1" applyBorder="1" applyAlignment="1">
      <alignment horizontal="right" wrapText="1"/>
    </xf>
    <xf numFmtId="172" fontId="11" fillId="2" borderId="46" xfId="16" applyNumberFormat="1" applyFont="1" applyFill="1" applyBorder="1" applyAlignment="1">
      <alignment horizontal="right" wrapText="1"/>
    </xf>
    <xf numFmtId="167" fontId="10" fillId="11" borderId="5" xfId="16" applyNumberFormat="1" applyFont="1" applyFill="1" applyBorder="1" applyAlignment="1" applyProtection="1">
      <alignment horizontal="right"/>
      <protection locked="0"/>
    </xf>
    <xf numFmtId="4" fontId="10" fillId="11" borderId="6" xfId="16" applyNumberFormat="1" applyFont="1" applyFill="1" applyBorder="1" applyAlignment="1" applyProtection="1">
      <alignment horizontal="right"/>
      <protection locked="0"/>
    </xf>
    <xf numFmtId="167" fontId="10" fillId="2" borderId="20" xfId="16" applyNumberFormat="1" applyFont="1" applyFill="1" applyBorder="1" applyAlignment="1">
      <alignment horizontal="right"/>
    </xf>
    <xf numFmtId="167" fontId="10" fillId="11" borderId="8" xfId="16" applyNumberFormat="1" applyFont="1" applyFill="1" applyBorder="1" applyAlignment="1" applyProtection="1">
      <alignment horizontal="right"/>
      <protection locked="0"/>
    </xf>
    <xf numFmtId="4" fontId="10" fillId="11" borderId="3" xfId="16" applyNumberFormat="1" applyFont="1" applyFill="1" applyBorder="1" applyAlignment="1" applyProtection="1">
      <alignment horizontal="right"/>
      <protection locked="0"/>
    </xf>
    <xf numFmtId="167" fontId="10" fillId="2" borderId="18" xfId="16" applyNumberFormat="1" applyFont="1" applyFill="1" applyBorder="1" applyAlignment="1">
      <alignment horizontal="right"/>
    </xf>
    <xf numFmtId="167" fontId="10" fillId="11" borderId="49" xfId="16" applyNumberFormat="1" applyFont="1" applyFill="1" applyBorder="1" applyAlignment="1" applyProtection="1">
      <alignment horizontal="right"/>
      <protection locked="0"/>
    </xf>
    <xf numFmtId="4" fontId="10" fillId="11" borderId="36" xfId="16" applyNumberFormat="1" applyFont="1" applyFill="1" applyBorder="1" applyAlignment="1" applyProtection="1">
      <alignment horizontal="right"/>
      <protection locked="0"/>
    </xf>
    <xf numFmtId="167" fontId="10" fillId="2" borderId="37" xfId="16" applyNumberFormat="1" applyFont="1" applyFill="1" applyBorder="1" applyAlignment="1">
      <alignment horizontal="right"/>
    </xf>
    <xf numFmtId="167" fontId="11" fillId="2" borderId="53" xfId="16" applyNumberFormat="1" applyFont="1" applyFill="1" applyBorder="1" applyAlignment="1">
      <alignment horizontal="right"/>
    </xf>
    <xf numFmtId="0" fontId="10" fillId="0" borderId="83" xfId="16" applyFont="1" applyBorder="1" applyAlignment="1">
      <alignment horizontal="left" vertical="top" wrapText="1"/>
    </xf>
    <xf numFmtId="167" fontId="10" fillId="11" borderId="42" xfId="16" applyNumberFormat="1" applyFont="1" applyFill="1" applyBorder="1" applyAlignment="1" applyProtection="1">
      <alignment horizontal="right"/>
      <protection locked="0"/>
    </xf>
    <xf numFmtId="167" fontId="11" fillId="2" borderId="67" xfId="16" applyNumberFormat="1" applyFont="1" applyFill="1" applyBorder="1" applyAlignment="1">
      <alignment horizontal="right"/>
    </xf>
    <xf numFmtId="167" fontId="11" fillId="2" borderId="46" xfId="16" applyNumberFormat="1" applyFont="1" applyFill="1" applyBorder="1" applyAlignment="1">
      <alignment horizontal="right"/>
    </xf>
    <xf numFmtId="0" fontId="9" fillId="14" borderId="13" xfId="16" applyFont="1" applyFill="1" applyBorder="1" applyAlignment="1">
      <alignment horizontal="right" vertical="top"/>
    </xf>
    <xf numFmtId="0" fontId="4" fillId="0" borderId="0" xfId="16"/>
    <xf numFmtId="166" fontId="10" fillId="2" borderId="14" xfId="16" applyNumberFormat="1" applyFont="1" applyFill="1" applyBorder="1" applyAlignment="1">
      <alignment horizontal="center"/>
    </xf>
    <xf numFmtId="166" fontId="10" fillId="2" borderId="46" xfId="16" applyNumberFormat="1" applyFont="1" applyFill="1" applyBorder="1" applyAlignment="1">
      <alignment horizontal="center"/>
    </xf>
    <xf numFmtId="166" fontId="10" fillId="11" borderId="25" xfId="16" applyNumberFormat="1" applyFont="1" applyFill="1" applyBorder="1" applyAlignment="1" applyProtection="1">
      <alignment horizontal="right"/>
      <protection locked="0"/>
    </xf>
    <xf numFmtId="9" fontId="10" fillId="2" borderId="14" xfId="16" applyNumberFormat="1" applyFont="1" applyFill="1" applyBorder="1" applyAlignment="1">
      <alignment horizontal="center" vertical="top"/>
    </xf>
    <xf numFmtId="10" fontId="11" fillId="2" borderId="36" xfId="21" applyNumberFormat="1" applyFont="1" applyFill="1" applyBorder="1" applyAlignment="1">
      <alignment horizontal="right"/>
    </xf>
    <xf numFmtId="0" fontId="47" fillId="0" borderId="0" xfId="16" applyFont="1" applyAlignment="1">
      <alignment vertical="top"/>
    </xf>
    <xf numFmtId="9" fontId="11" fillId="4" borderId="71" xfId="16" applyNumberFormat="1" applyFont="1" applyFill="1" applyBorder="1" applyAlignment="1">
      <alignment vertical="top"/>
    </xf>
    <xf numFmtId="167" fontId="11" fillId="2" borderId="37" xfId="16" applyNumberFormat="1" applyFont="1" applyFill="1" applyBorder="1" applyAlignment="1">
      <alignment horizontal="right"/>
    </xf>
    <xf numFmtId="0" fontId="10" fillId="0" borderId="0" xfId="16" applyFont="1" applyAlignment="1">
      <alignment vertical="top"/>
    </xf>
    <xf numFmtId="172" fontId="11" fillId="2" borderId="51" xfId="16" applyNumberFormat="1" applyFont="1" applyFill="1" applyBorder="1" applyAlignment="1">
      <alignment horizontal="center" wrapText="1"/>
    </xf>
    <xf numFmtId="172" fontId="11" fillId="2" borderId="32" xfId="16" applyNumberFormat="1" applyFont="1" applyFill="1" applyBorder="1" applyAlignment="1">
      <alignment horizontal="center" wrapText="1"/>
    </xf>
    <xf numFmtId="172" fontId="11" fillId="2" borderId="25" xfId="16" applyNumberFormat="1" applyFont="1" applyFill="1" applyBorder="1" applyAlignment="1">
      <alignment horizontal="center" wrapText="1"/>
    </xf>
    <xf numFmtId="172" fontId="11" fillId="2" borderId="47" xfId="16" applyNumberFormat="1" applyFont="1" applyFill="1" applyBorder="1" applyAlignment="1">
      <alignment horizontal="right"/>
    </xf>
    <xf numFmtId="172" fontId="11" fillId="2" borderId="3" xfId="16" applyNumberFormat="1" applyFont="1" applyFill="1" applyBorder="1" applyAlignment="1">
      <alignment horizontal="right"/>
    </xf>
    <xf numFmtId="172" fontId="11" fillId="2" borderId="18" xfId="16" applyNumberFormat="1" applyFont="1" applyFill="1" applyBorder="1" applyAlignment="1">
      <alignment horizontal="right"/>
    </xf>
    <xf numFmtId="9" fontId="10" fillId="2" borderId="58" xfId="21" applyFont="1" applyFill="1" applyBorder="1" applyAlignment="1">
      <alignment horizontal="right"/>
    </xf>
    <xf numFmtId="9" fontId="10" fillId="2" borderId="78" xfId="21" applyFont="1" applyFill="1" applyBorder="1" applyAlignment="1">
      <alignment horizontal="right"/>
    </xf>
    <xf numFmtId="9" fontId="10" fillId="2" borderId="61" xfId="21" applyFont="1" applyFill="1" applyBorder="1" applyAlignment="1">
      <alignment horizontal="right"/>
    </xf>
    <xf numFmtId="167" fontId="10" fillId="2" borderId="87" xfId="16" applyNumberFormat="1" applyFont="1" applyFill="1" applyBorder="1" applyAlignment="1">
      <alignment horizontal="right"/>
    </xf>
    <xf numFmtId="167" fontId="10" fillId="2" borderId="88" xfId="16" applyNumberFormat="1" applyFont="1" applyFill="1" applyBorder="1" applyAlignment="1">
      <alignment horizontal="right"/>
    </xf>
    <xf numFmtId="167" fontId="10" fillId="2" borderId="89" xfId="16" applyNumberFormat="1" applyFont="1" applyFill="1" applyBorder="1" applyAlignment="1">
      <alignment horizontal="right"/>
    </xf>
    <xf numFmtId="0" fontId="10" fillId="4" borderId="16" xfId="16" applyFont="1" applyFill="1" applyBorder="1" applyAlignment="1">
      <alignment vertical="top"/>
    </xf>
    <xf numFmtId="172" fontId="11" fillId="7" borderId="23" xfId="16" applyNumberFormat="1" applyFont="1" applyFill="1" applyBorder="1" applyAlignment="1">
      <alignment horizontal="right"/>
    </xf>
    <xf numFmtId="172" fontId="11" fillId="7" borderId="75" xfId="16" applyNumberFormat="1" applyFont="1" applyFill="1" applyBorder="1" applyAlignment="1">
      <alignment horizontal="right"/>
    </xf>
    <xf numFmtId="172" fontId="11" fillId="7" borderId="76" xfId="16" applyNumberFormat="1" applyFont="1" applyFill="1" applyBorder="1" applyAlignment="1">
      <alignment horizontal="right"/>
    </xf>
    <xf numFmtId="44" fontId="8" fillId="0" borderId="0" xfId="20" applyFont="1" applyAlignment="1">
      <alignment vertical="top"/>
    </xf>
    <xf numFmtId="172" fontId="8" fillId="0" borderId="0" xfId="16" applyNumberFormat="1" applyFont="1" applyAlignment="1">
      <alignment vertical="top"/>
    </xf>
    <xf numFmtId="0" fontId="10" fillId="15" borderId="30" xfId="16" applyFont="1" applyFill="1" applyBorder="1" applyAlignment="1">
      <alignment vertical="top"/>
    </xf>
    <xf numFmtId="0" fontId="10" fillId="15" borderId="50" xfId="16" applyFont="1" applyFill="1" applyBorder="1" applyAlignment="1">
      <alignment vertical="top"/>
    </xf>
    <xf numFmtId="9" fontId="11" fillId="2" borderId="32" xfId="21" applyFont="1" applyFill="1" applyBorder="1" applyAlignment="1">
      <alignment horizontal="right"/>
    </xf>
    <xf numFmtId="9" fontId="10" fillId="15" borderId="50" xfId="16" applyNumberFormat="1" applyFont="1" applyFill="1" applyBorder="1" applyAlignment="1">
      <alignment vertical="top"/>
    </xf>
    <xf numFmtId="44" fontId="11" fillId="15" borderId="51" xfId="20" applyFont="1" applyFill="1" applyBorder="1" applyAlignment="1">
      <alignment vertical="top"/>
    </xf>
    <xf numFmtId="44" fontId="11" fillId="15" borderId="32" xfId="20" applyFont="1" applyFill="1" applyBorder="1" applyAlignment="1">
      <alignment vertical="top"/>
    </xf>
    <xf numFmtId="44" fontId="11" fillId="15" borderId="25" xfId="20" applyFont="1" applyFill="1" applyBorder="1" applyAlignment="1">
      <alignment vertical="top"/>
    </xf>
    <xf numFmtId="0" fontId="10" fillId="15" borderId="33" xfId="16" applyFont="1" applyFill="1" applyBorder="1" applyAlignment="1">
      <alignment vertical="top"/>
    </xf>
    <xf numFmtId="0" fontId="10" fillId="15" borderId="4" xfId="16" applyFont="1" applyFill="1" applyBorder="1" applyAlignment="1">
      <alignment vertical="top"/>
    </xf>
    <xf numFmtId="9" fontId="11" fillId="2" borderId="3" xfId="21" applyFont="1" applyFill="1" applyBorder="1" applyAlignment="1">
      <alignment horizontal="right"/>
    </xf>
    <xf numFmtId="9" fontId="10" fillId="15" borderId="4" xfId="16" applyNumberFormat="1" applyFont="1" applyFill="1" applyBorder="1" applyAlignment="1">
      <alignment vertical="top"/>
    </xf>
    <xf numFmtId="44" fontId="11" fillId="15" borderId="47" xfId="20" applyFont="1" applyFill="1" applyBorder="1" applyAlignment="1">
      <alignment vertical="top"/>
    </xf>
    <xf numFmtId="44" fontId="11" fillId="15" borderId="3" xfId="20" applyFont="1" applyFill="1" applyBorder="1" applyAlignment="1">
      <alignment vertical="top"/>
    </xf>
    <xf numFmtId="44" fontId="11" fillId="15" borderId="18" xfId="20" applyFont="1" applyFill="1" applyBorder="1" applyAlignment="1">
      <alignment vertical="top"/>
    </xf>
    <xf numFmtId="0" fontId="10" fillId="15" borderId="34" xfId="16" applyFont="1" applyFill="1" applyBorder="1" applyAlignment="1">
      <alignment vertical="top"/>
    </xf>
    <xf numFmtId="0" fontId="10" fillId="15" borderId="35" xfId="16" applyFont="1" applyFill="1" applyBorder="1" applyAlignment="1">
      <alignment vertical="top"/>
    </xf>
    <xf numFmtId="9" fontId="11" fillId="2" borderId="36" xfId="21" applyFont="1" applyFill="1" applyBorder="1" applyAlignment="1">
      <alignment horizontal="right"/>
    </xf>
    <xf numFmtId="9" fontId="10" fillId="15" borderId="35" xfId="16" applyNumberFormat="1" applyFont="1" applyFill="1" applyBorder="1" applyAlignment="1">
      <alignment vertical="top"/>
    </xf>
    <xf numFmtId="44" fontId="11" fillId="15" borderId="48" xfId="20" applyFont="1" applyFill="1" applyBorder="1" applyAlignment="1">
      <alignment vertical="top"/>
    </xf>
    <xf numFmtId="44" fontId="11" fillId="15" borderId="36" xfId="20" applyFont="1" applyFill="1" applyBorder="1" applyAlignment="1">
      <alignment vertical="top"/>
    </xf>
    <xf numFmtId="44" fontId="11" fillId="15" borderId="37" xfId="20" applyFont="1" applyFill="1" applyBorder="1" applyAlignment="1">
      <alignment vertical="top"/>
    </xf>
    <xf numFmtId="0" fontId="10" fillId="11" borderId="0" xfId="16" applyFont="1" applyFill="1" applyProtection="1">
      <protection locked="0"/>
    </xf>
    <xf numFmtId="0" fontId="10" fillId="2" borderId="0" xfId="16" applyFont="1" applyFill="1" applyProtection="1">
      <protection locked="0"/>
    </xf>
    <xf numFmtId="0" fontId="19" fillId="0" borderId="0" xfId="16" applyFont="1"/>
    <xf numFmtId="0" fontId="12" fillId="0" borderId="0" xfId="16" applyFont="1" applyAlignment="1">
      <alignment horizontal="right"/>
    </xf>
    <xf numFmtId="0" fontId="36" fillId="4" borderId="24" xfId="0" applyFont="1" applyFill="1" applyBorder="1" applyAlignment="1" applyProtection="1">
      <alignment horizontal="left" vertical="center"/>
      <protection locked="0"/>
    </xf>
    <xf numFmtId="0" fontId="35" fillId="4" borderId="9" xfId="0" applyFont="1" applyFill="1" applyBorder="1" applyAlignment="1" applyProtection="1">
      <alignment horizontal="center" vertical="center"/>
      <protection locked="0"/>
    </xf>
    <xf numFmtId="0" fontId="35" fillId="4" borderId="8" xfId="0" applyFont="1" applyFill="1" applyBorder="1" applyAlignment="1" applyProtection="1">
      <alignment horizontal="center" vertical="center"/>
      <protection locked="0"/>
    </xf>
    <xf numFmtId="0" fontId="28" fillId="4" borderId="24" xfId="0" applyFont="1" applyFill="1" applyBorder="1" applyAlignment="1" applyProtection="1">
      <alignment horizontal="center" vertical="center" wrapText="1"/>
      <protection locked="0"/>
    </xf>
    <xf numFmtId="0" fontId="28" fillId="4" borderId="3" xfId="0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28" fillId="8" borderId="9" xfId="0" applyFont="1" applyFill="1" applyBorder="1" applyProtection="1">
      <protection locked="0"/>
    </xf>
    <xf numFmtId="14" fontId="43" fillId="8" borderId="9" xfId="0" applyNumberFormat="1" applyFont="1" applyFill="1" applyBorder="1" applyAlignment="1" applyProtection="1">
      <alignment horizontal="center"/>
      <protection locked="0"/>
    </xf>
    <xf numFmtId="0" fontId="28" fillId="8" borderId="24" xfId="0" applyFont="1" applyFill="1" applyBorder="1" applyAlignment="1" applyProtection="1">
      <alignment horizontal="center" vertical="center" wrapText="1"/>
      <protection locked="0"/>
    </xf>
    <xf numFmtId="0" fontId="28" fillId="8" borderId="24" xfId="0" applyFont="1" applyFill="1" applyBorder="1" applyAlignment="1" applyProtection="1">
      <alignment horizontal="center" wrapText="1"/>
      <protection locked="0"/>
    </xf>
    <xf numFmtId="0" fontId="28" fillId="0" borderId="3" xfId="0" applyFont="1" applyBorder="1" applyAlignment="1" applyProtection="1">
      <alignment horizontal="center"/>
      <protection locked="0"/>
    </xf>
    <xf numFmtId="49" fontId="13" fillId="8" borderId="3" xfId="0" applyNumberFormat="1" applyFont="1" applyFill="1" applyBorder="1" applyAlignment="1" applyProtection="1">
      <alignment horizontal="center" vertical="center"/>
      <protection locked="0"/>
    </xf>
    <xf numFmtId="172" fontId="11" fillId="12" borderId="24" xfId="0" applyNumberFormat="1" applyFont="1" applyFill="1" applyBorder="1" applyProtection="1">
      <protection locked="0"/>
    </xf>
    <xf numFmtId="172" fontId="11" fillId="10" borderId="24" xfId="0" applyNumberFormat="1" applyFont="1" applyFill="1" applyBorder="1" applyAlignment="1" applyProtection="1">
      <alignment wrapText="1"/>
      <protection locked="0"/>
    </xf>
    <xf numFmtId="10" fontId="11" fillId="10" borderId="24" xfId="0" applyNumberFormat="1" applyFont="1" applyFill="1" applyBorder="1" applyProtection="1">
      <protection locked="0"/>
    </xf>
    <xf numFmtId="172" fontId="11" fillId="12" borderId="3" xfId="0" applyNumberFormat="1" applyFont="1" applyFill="1" applyBorder="1" applyAlignment="1" applyProtection="1">
      <alignment horizontal="right"/>
      <protection locked="0"/>
    </xf>
    <xf numFmtId="10" fontId="11" fillId="10" borderId="3" xfId="0" applyNumberFormat="1" applyFont="1" applyFill="1" applyBorder="1" applyProtection="1">
      <protection locked="0"/>
    </xf>
    <xf numFmtId="0" fontId="9" fillId="0" borderId="0" xfId="17" applyFont="1"/>
    <xf numFmtId="0" fontId="11" fillId="8" borderId="24" xfId="16" applyFont="1" applyFill="1" applyBorder="1" applyAlignment="1">
      <alignment horizontal="left"/>
    </xf>
    <xf numFmtId="0" fontId="10" fillId="0" borderId="9" xfId="16" applyFont="1" applyBorder="1"/>
    <xf numFmtId="3" fontId="48" fillId="8" borderId="8" xfId="16" applyNumberFormat="1" applyFont="1" applyFill="1" applyBorder="1" applyAlignment="1">
      <alignment horizontal="center"/>
    </xf>
    <xf numFmtId="3" fontId="48" fillId="8" borderId="0" xfId="16" applyNumberFormat="1" applyFont="1" applyFill="1" applyAlignment="1">
      <alignment horizontal="center"/>
    </xf>
    <xf numFmtId="0" fontId="10" fillId="8" borderId="0" xfId="16" applyFont="1" applyFill="1"/>
    <xf numFmtId="3" fontId="27" fillId="8" borderId="0" xfId="16" applyNumberFormat="1" applyFont="1" applyFill="1" applyAlignment="1">
      <alignment horizontal="left"/>
    </xf>
    <xf numFmtId="0" fontId="11" fillId="8" borderId="0" xfId="16" applyFont="1" applyFill="1" applyAlignment="1">
      <alignment horizontal="left"/>
    </xf>
    <xf numFmtId="0" fontId="10" fillId="8" borderId="24" xfId="16" applyFont="1" applyFill="1" applyBorder="1" applyAlignment="1">
      <alignment horizontal="left"/>
    </xf>
    <xf numFmtId="0" fontId="10" fillId="9" borderId="8" xfId="16" applyFont="1" applyFill="1" applyBorder="1"/>
    <xf numFmtId="0" fontId="27" fillId="10" borderId="3" xfId="16" applyFont="1" applyFill="1" applyBorder="1" applyAlignment="1">
      <alignment horizontal="center"/>
    </xf>
    <xf numFmtId="0" fontId="11" fillId="8" borderId="24" xfId="16" applyFont="1" applyFill="1" applyBorder="1"/>
    <xf numFmtId="0" fontId="11" fillId="8" borderId="9" xfId="16" applyFont="1" applyFill="1" applyBorder="1"/>
    <xf numFmtId="0" fontId="11" fillId="8" borderId="8" xfId="16" applyFont="1" applyFill="1" applyBorder="1"/>
    <xf numFmtId="0" fontId="10" fillId="8" borderId="38" xfId="16" applyFont="1" applyFill="1" applyBorder="1" applyAlignment="1">
      <alignment horizontal="left"/>
    </xf>
    <xf numFmtId="0" fontId="10" fillId="9" borderId="5" xfId="16" applyFont="1" applyFill="1" applyBorder="1"/>
    <xf numFmtId="3" fontId="27" fillId="10" borderId="3" xfId="16" applyNumberFormat="1" applyFont="1" applyFill="1" applyBorder="1" applyAlignment="1">
      <alignment horizontal="center"/>
    </xf>
    <xf numFmtId="3" fontId="11" fillId="8" borderId="0" xfId="16" applyNumberFormat="1" applyFont="1" applyFill="1" applyAlignment="1">
      <alignment horizontal="centerContinuous"/>
    </xf>
    <xf numFmtId="4" fontId="48" fillId="8" borderId="0" xfId="16" applyNumberFormat="1" applyFont="1" applyFill="1" applyAlignment="1">
      <alignment horizontal="center"/>
    </xf>
    <xf numFmtId="0" fontId="11" fillId="9" borderId="0" xfId="16" applyFont="1" applyFill="1"/>
    <xf numFmtId="0" fontId="49" fillId="8" borderId="0" xfId="16" applyFont="1" applyFill="1"/>
    <xf numFmtId="1" fontId="50" fillId="8" borderId="39" xfId="0" applyNumberFormat="1" applyFont="1" applyFill="1" applyBorder="1" applyAlignment="1">
      <alignment horizontal="center" wrapText="1"/>
    </xf>
    <xf numFmtId="1" fontId="50" fillId="8" borderId="41" xfId="0" applyNumberFormat="1" applyFont="1" applyFill="1" applyBorder="1" applyAlignment="1">
      <alignment horizontal="center" wrapText="1"/>
    </xf>
    <xf numFmtId="0" fontId="10" fillId="8" borderId="0" xfId="16" applyFont="1" applyFill="1" applyAlignment="1">
      <alignment horizontal="center" vertical="top" wrapText="1"/>
    </xf>
    <xf numFmtId="0" fontId="49" fillId="8" borderId="0" xfId="16" applyFont="1" applyFill="1" applyAlignment="1">
      <alignment horizontal="center" vertical="top" wrapText="1"/>
    </xf>
    <xf numFmtId="0" fontId="11" fillId="8" borderId="40" xfId="0" applyFont="1" applyFill="1" applyBorder="1" applyAlignment="1">
      <alignment horizontal="centerContinuous" vertical="center"/>
    </xf>
    <xf numFmtId="0" fontId="11" fillId="8" borderId="43" xfId="0" applyFont="1" applyFill="1" applyBorder="1" applyAlignment="1">
      <alignment horizontal="center" vertical="center"/>
    </xf>
    <xf numFmtId="0" fontId="11" fillId="8" borderId="39" xfId="16" applyFont="1" applyFill="1" applyBorder="1" applyAlignment="1">
      <alignment horizontal="center" vertical="center" wrapText="1"/>
    </xf>
    <xf numFmtId="3" fontId="50" fillId="9" borderId="6" xfId="0" applyNumberFormat="1" applyFont="1" applyFill="1" applyBorder="1" applyAlignment="1">
      <alignment horizontal="center" vertical="top"/>
    </xf>
    <xf numFmtId="3" fontId="50" fillId="9" borderId="38" xfId="0" applyNumberFormat="1" applyFont="1" applyFill="1" applyBorder="1" applyAlignment="1">
      <alignment horizontal="center" vertical="top"/>
    </xf>
    <xf numFmtId="0" fontId="10" fillId="0" borderId="40" xfId="16" applyFont="1" applyBorder="1" applyAlignment="1">
      <alignment horizontal="center"/>
    </xf>
    <xf numFmtId="0" fontId="11" fillId="8" borderId="43" xfId="16" applyFont="1" applyFill="1" applyBorder="1" applyAlignment="1">
      <alignment horizontal="center"/>
    </xf>
    <xf numFmtId="16" fontId="10" fillId="9" borderId="3" xfId="16" applyNumberFormat="1" applyFont="1" applyFill="1" applyBorder="1" applyAlignment="1">
      <alignment horizontal="left"/>
    </xf>
    <xf numFmtId="170" fontId="10" fillId="10" borderId="3" xfId="0" applyNumberFormat="1" applyFont="1" applyFill="1" applyBorder="1"/>
    <xf numFmtId="169" fontId="10" fillId="10" borderId="24" xfId="0" applyNumberFormat="1" applyFont="1" applyFill="1" applyBorder="1"/>
    <xf numFmtId="169" fontId="10" fillId="10" borderId="6" xfId="16" applyNumberFormat="1" applyFont="1" applyFill="1" applyBorder="1"/>
    <xf numFmtId="0" fontId="10" fillId="9" borderId="38" xfId="16" applyFont="1" applyFill="1" applyBorder="1" applyAlignment="1">
      <alignment horizontal="left" vertical="center"/>
    </xf>
    <xf numFmtId="0" fontId="10" fillId="9" borderId="5" xfId="16" applyFont="1" applyFill="1" applyBorder="1" applyAlignment="1">
      <alignment horizontal="left" vertical="center"/>
    </xf>
    <xf numFmtId="2" fontId="10" fillId="0" borderId="0" xfId="16" applyNumberFormat="1" applyFont="1"/>
    <xf numFmtId="0" fontId="50" fillId="8" borderId="17" xfId="16" applyFont="1" applyFill="1" applyBorder="1" applyAlignment="1">
      <alignment horizontal="left"/>
    </xf>
    <xf numFmtId="169" fontId="11" fillId="10" borderId="39" xfId="16" applyNumberFormat="1" applyFont="1" applyFill="1" applyBorder="1"/>
    <xf numFmtId="4" fontId="10" fillId="0" borderId="0" xfId="16" applyNumberFormat="1" applyFont="1"/>
    <xf numFmtId="0" fontId="10" fillId="9" borderId="3" xfId="16" applyFont="1" applyFill="1" applyBorder="1"/>
    <xf numFmtId="170" fontId="10" fillId="2" borderId="3" xfId="0" applyNumberFormat="1" applyFont="1" applyFill="1" applyBorder="1" applyProtection="1">
      <protection locked="0"/>
    </xf>
    <xf numFmtId="169" fontId="10" fillId="0" borderId="0" xfId="16" applyNumberFormat="1" applyFont="1"/>
    <xf numFmtId="17" fontId="10" fillId="9" borderId="3" xfId="16" applyNumberFormat="1" applyFont="1" applyFill="1" applyBorder="1" applyAlignment="1">
      <alignment horizontal="left"/>
    </xf>
    <xf numFmtId="17" fontId="10" fillId="9" borderId="3" xfId="16" quotePrefix="1" applyNumberFormat="1" applyFont="1" applyFill="1" applyBorder="1" applyAlignment="1">
      <alignment horizontal="left"/>
    </xf>
    <xf numFmtId="0" fontId="10" fillId="9" borderId="3" xfId="16" quotePrefix="1" applyFont="1" applyFill="1" applyBorder="1"/>
    <xf numFmtId="0" fontId="10" fillId="0" borderId="4" xfId="16" applyFont="1" applyBorder="1"/>
    <xf numFmtId="0" fontId="10" fillId="0" borderId="3" xfId="16" applyFont="1" applyBorder="1"/>
    <xf numFmtId="170" fontId="11" fillId="10" borderId="3" xfId="16" applyNumberFormat="1" applyFont="1" applyFill="1" applyBorder="1"/>
    <xf numFmtId="169" fontId="11" fillId="10" borderId="3" xfId="16" applyNumberFormat="1" applyFont="1" applyFill="1" applyBorder="1"/>
    <xf numFmtId="170" fontId="10" fillId="0" borderId="0" xfId="16" applyNumberFormat="1" applyFont="1"/>
    <xf numFmtId="0" fontId="10" fillId="13" borderId="0" xfId="16" applyFont="1" applyFill="1"/>
    <xf numFmtId="0" fontId="11" fillId="10" borderId="3" xfId="16" applyFont="1" applyFill="1" applyBorder="1" applyAlignment="1">
      <alignment vertical="center"/>
    </xf>
    <xf numFmtId="10" fontId="11" fillId="11" borderId="3" xfId="16" applyNumberFormat="1" applyFont="1" applyFill="1" applyBorder="1" applyAlignment="1" applyProtection="1">
      <alignment horizontal="center" vertical="center"/>
      <protection locked="0"/>
    </xf>
    <xf numFmtId="172" fontId="11" fillId="13" borderId="0" xfId="16" applyNumberFormat="1" applyFont="1" applyFill="1"/>
    <xf numFmtId="169" fontId="10" fillId="13" borderId="0" xfId="16" applyNumberFormat="1" applyFont="1" applyFill="1"/>
    <xf numFmtId="3" fontId="10" fillId="0" borderId="0" xfId="16" applyNumberFormat="1" applyFont="1" applyAlignment="1">
      <alignment vertical="center"/>
    </xf>
    <xf numFmtId="0" fontId="10" fillId="8" borderId="0" xfId="16" quotePrefix="1" applyFont="1" applyFill="1" applyAlignment="1">
      <alignment horizontal="left"/>
    </xf>
    <xf numFmtId="0" fontId="10" fillId="0" borderId="0" xfId="16" applyFont="1" applyProtection="1">
      <protection locked="0"/>
    </xf>
    <xf numFmtId="17" fontId="10" fillId="0" borderId="0" xfId="16" applyNumberFormat="1" applyFont="1" applyAlignment="1" applyProtection="1">
      <alignment horizontal="left"/>
      <protection locked="0"/>
    </xf>
    <xf numFmtId="9" fontId="51" fillId="10" borderId="6" xfId="16" applyNumberFormat="1" applyFont="1" applyFill="1" applyBorder="1" applyAlignment="1">
      <alignment horizontal="center"/>
    </xf>
    <xf numFmtId="9" fontId="51" fillId="10" borderId="3" xfId="16" applyNumberFormat="1" applyFont="1" applyFill="1" applyBorder="1" applyAlignment="1">
      <alignment horizontal="center"/>
    </xf>
    <xf numFmtId="3" fontId="27" fillId="10" borderId="39" xfId="16" applyNumberFormat="1" applyFont="1" applyFill="1" applyBorder="1" applyAlignment="1">
      <alignment horizontal="center"/>
    </xf>
    <xf numFmtId="0" fontId="10" fillId="8" borderId="24" xfId="16" applyFont="1" applyFill="1" applyBorder="1"/>
    <xf numFmtId="0" fontId="0" fillId="0" borderId="3" xfId="17" applyFont="1" applyBorder="1"/>
    <xf numFmtId="0" fontId="8" fillId="0" borderId="0" xfId="23" applyFont="1"/>
    <xf numFmtId="0" fontId="8" fillId="0" borderId="0" xfId="23" applyFont="1" applyAlignment="1">
      <alignment horizontal="center"/>
    </xf>
    <xf numFmtId="166" fontId="10" fillId="11" borderId="6" xfId="23" applyNumberFormat="1" applyFont="1" applyFill="1" applyBorder="1" applyAlignment="1">
      <alignment horizontal="center" vertical="center"/>
    </xf>
    <xf numFmtId="0" fontId="8" fillId="2" borderId="3" xfId="23" applyFont="1" applyFill="1" applyBorder="1" applyAlignment="1">
      <alignment horizontal="center"/>
    </xf>
    <xf numFmtId="0" fontId="8" fillId="11" borderId="3" xfId="23" applyFont="1" applyFill="1" applyBorder="1" applyAlignment="1">
      <alignment horizontal="center"/>
    </xf>
    <xf numFmtId="0" fontId="8" fillId="0" borderId="24" xfId="23" applyFont="1" applyBorder="1" applyAlignment="1">
      <alignment horizontal="left"/>
    </xf>
    <xf numFmtId="0" fontId="8" fillId="0" borderId="4" xfId="23" applyFont="1" applyBorder="1"/>
    <xf numFmtId="0" fontId="55" fillId="3" borderId="9" xfId="23" applyFont="1" applyFill="1" applyBorder="1"/>
    <xf numFmtId="0" fontId="56" fillId="3" borderId="9" xfId="23" applyFont="1" applyFill="1" applyBorder="1"/>
    <xf numFmtId="0" fontId="9" fillId="4" borderId="24" xfId="23" applyFont="1" applyFill="1" applyBorder="1"/>
    <xf numFmtId="0" fontId="9" fillId="4" borderId="9" xfId="23" applyFont="1" applyFill="1" applyBorder="1"/>
    <xf numFmtId="20" fontId="8" fillId="4" borderId="9" xfId="23" applyNumberFormat="1" applyFont="1" applyFill="1" applyBorder="1"/>
    <xf numFmtId="0" fontId="8" fillId="4" borderId="9" xfId="23" applyFont="1" applyFill="1" applyBorder="1"/>
    <xf numFmtId="0" fontId="8" fillId="4" borderId="8" xfId="23" applyFont="1" applyFill="1" applyBorder="1"/>
    <xf numFmtId="1" fontId="10" fillId="2" borderId="6" xfId="23" applyNumberFormat="1" applyFont="1" applyFill="1" applyBorder="1" applyAlignment="1">
      <alignment horizontal="center"/>
    </xf>
    <xf numFmtId="20" fontId="8" fillId="11" borderId="3" xfId="23" applyNumberFormat="1" applyFont="1" applyFill="1" applyBorder="1" applyAlignment="1">
      <alignment horizontal="center"/>
    </xf>
    <xf numFmtId="167" fontId="10" fillId="2" borderId="6" xfId="23" applyNumberFormat="1" applyFont="1" applyFill="1" applyBorder="1" applyAlignment="1">
      <alignment horizontal="center"/>
    </xf>
    <xf numFmtId="165" fontId="10" fillId="2" borderId="3" xfId="23" applyNumberFormat="1" applyFont="1" applyFill="1" applyBorder="1" applyAlignment="1">
      <alignment horizontal="center"/>
    </xf>
    <xf numFmtId="0" fontId="8" fillId="0" borderId="41" xfId="23" applyFont="1" applyBorder="1" applyAlignment="1">
      <alignment horizontal="left"/>
    </xf>
    <xf numFmtId="0" fontId="8" fillId="0" borderId="42" xfId="23" applyFont="1" applyBorder="1" applyAlignment="1">
      <alignment horizontal="left"/>
    </xf>
    <xf numFmtId="20" fontId="8" fillId="11" borderId="64" xfId="23" applyNumberFormat="1" applyFont="1" applyFill="1" applyBorder="1" applyAlignment="1">
      <alignment horizontal="center"/>
    </xf>
    <xf numFmtId="167" fontId="10" fillId="2" borderId="81" xfId="23" applyNumberFormat="1" applyFont="1" applyFill="1" applyBorder="1" applyAlignment="1">
      <alignment horizontal="center"/>
    </xf>
    <xf numFmtId="165" fontId="10" fillId="2" borderId="64" xfId="23" applyNumberFormat="1" applyFont="1" applyFill="1" applyBorder="1" applyAlignment="1">
      <alignment horizontal="center"/>
    </xf>
    <xf numFmtId="0" fontId="9" fillId="2" borderId="92" xfId="23" applyFont="1" applyFill="1" applyBorder="1"/>
    <xf numFmtId="0" fontId="9" fillId="2" borderId="73" xfId="23" applyFont="1" applyFill="1" applyBorder="1"/>
    <xf numFmtId="20" fontId="8" fillId="2" borderId="73" xfId="23" applyNumberFormat="1" applyFont="1" applyFill="1" applyBorder="1" applyAlignment="1">
      <alignment horizontal="center"/>
    </xf>
    <xf numFmtId="165" fontId="11" fillId="2" borderId="6" xfId="23" applyNumberFormat="1" applyFont="1" applyFill="1" applyBorder="1" applyAlignment="1">
      <alignment horizontal="center"/>
    </xf>
    <xf numFmtId="0" fontId="8" fillId="0" borderId="43" xfId="23" applyFont="1" applyBorder="1"/>
    <xf numFmtId="165" fontId="12" fillId="0" borderId="44" xfId="23" applyNumberFormat="1" applyFont="1" applyBorder="1" applyAlignment="1">
      <alignment horizontal="center"/>
    </xf>
    <xf numFmtId="167" fontId="10" fillId="2" borderId="64" xfId="23" applyNumberFormat="1" applyFont="1" applyFill="1" applyBorder="1" applyAlignment="1">
      <alignment horizontal="center"/>
    </xf>
    <xf numFmtId="0" fontId="10" fillId="0" borderId="43" xfId="17" applyFont="1" applyBorder="1" applyProtection="1">
      <protection locked="0"/>
    </xf>
    <xf numFmtId="166" fontId="10" fillId="0" borderId="44" xfId="17" applyNumberFormat="1" applyFont="1" applyBorder="1" applyProtection="1">
      <protection locked="0"/>
    </xf>
    <xf numFmtId="164" fontId="10" fillId="0" borderId="9" xfId="17" applyNumberFormat="1" applyFont="1" applyBorder="1" applyAlignment="1" applyProtection="1">
      <alignment horizontal="center"/>
      <protection locked="0"/>
    </xf>
    <xf numFmtId="0" fontId="10" fillId="0" borderId="24" xfId="17" applyFont="1" applyBorder="1" applyProtection="1">
      <protection locked="0"/>
    </xf>
    <xf numFmtId="0" fontId="10" fillId="0" borderId="9" xfId="17" applyFont="1" applyBorder="1" applyProtection="1">
      <protection locked="0"/>
    </xf>
    <xf numFmtId="2" fontId="10" fillId="0" borderId="9" xfId="17" applyNumberFormat="1" applyFont="1" applyBorder="1" applyAlignment="1">
      <alignment horizontal="center"/>
    </xf>
    <xf numFmtId="1" fontId="12" fillId="0" borderId="9" xfId="17" applyNumberFormat="1" applyFont="1" applyBorder="1" applyAlignment="1">
      <alignment horizontal="center"/>
    </xf>
    <xf numFmtId="2" fontId="10" fillId="0" borderId="8" xfId="17" applyNumberFormat="1" applyFont="1" applyBorder="1" applyAlignment="1">
      <alignment horizontal="center"/>
    </xf>
    <xf numFmtId="0" fontId="10" fillId="0" borderId="44" xfId="17" applyFont="1" applyBorder="1" applyProtection="1">
      <protection locked="0"/>
    </xf>
    <xf numFmtId="0" fontId="15" fillId="17" borderId="24" xfId="17" applyFont="1" applyFill="1" applyBorder="1" applyAlignment="1">
      <alignment horizontal="left"/>
    </xf>
    <xf numFmtId="0" fontId="15" fillId="17" borderId="9" xfId="17" applyFont="1" applyFill="1" applyBorder="1" applyAlignment="1">
      <alignment horizontal="left"/>
    </xf>
    <xf numFmtId="0" fontId="11" fillId="17" borderId="9" xfId="17" applyFont="1" applyFill="1" applyBorder="1" applyAlignment="1">
      <alignment horizontal="left"/>
    </xf>
    <xf numFmtId="0" fontId="10" fillId="11" borderId="0" xfId="23" applyFont="1" applyFill="1" applyAlignment="1" applyProtection="1">
      <alignment horizontal="left"/>
      <protection locked="0"/>
    </xf>
    <xf numFmtId="0" fontId="10" fillId="11" borderId="0" xfId="23" applyFont="1" applyFill="1" applyProtection="1">
      <protection locked="0"/>
    </xf>
    <xf numFmtId="0" fontId="10" fillId="2" borderId="0" xfId="23" applyFont="1" applyFill="1" applyAlignment="1" applyProtection="1">
      <alignment horizontal="left"/>
      <protection locked="0"/>
    </xf>
    <xf numFmtId="0" fontId="10" fillId="2" borderId="0" xfId="23" applyFont="1" applyFill="1" applyProtection="1">
      <protection locked="0"/>
    </xf>
    <xf numFmtId="20" fontId="8" fillId="0" borderId="0" xfId="23" applyNumberFormat="1" applyFont="1"/>
    <xf numFmtId="4" fontId="10" fillId="11" borderId="38" xfId="23" applyNumberFormat="1" applyFont="1" applyFill="1" applyBorder="1" applyAlignment="1">
      <alignment horizontal="center"/>
    </xf>
    <xf numFmtId="4" fontId="10" fillId="11" borderId="91" xfId="23" applyNumberFormat="1" applyFont="1" applyFill="1" applyBorder="1" applyAlignment="1">
      <alignment horizontal="center"/>
    </xf>
    <xf numFmtId="167" fontId="12" fillId="0" borderId="9" xfId="23" applyNumberFormat="1" applyFont="1" applyBorder="1" applyAlignment="1">
      <alignment horizontal="center"/>
    </xf>
    <xf numFmtId="0" fontId="10" fillId="0" borderId="0" xfId="17" applyFont="1" applyProtection="1">
      <protection locked="0"/>
    </xf>
    <xf numFmtId="1" fontId="10" fillId="0" borderId="9" xfId="17" applyNumberFormat="1" applyFont="1" applyBorder="1" applyAlignment="1">
      <alignment horizontal="center"/>
    </xf>
    <xf numFmtId="167" fontId="10" fillId="2" borderId="5" xfId="23" applyNumberFormat="1" applyFont="1" applyFill="1" applyBorder="1" applyAlignment="1">
      <alignment horizontal="center"/>
    </xf>
    <xf numFmtId="167" fontId="10" fillId="2" borderId="80" xfId="23" applyNumberFormat="1" applyFont="1" applyFill="1" applyBorder="1" applyAlignment="1">
      <alignment horizontal="center"/>
    </xf>
    <xf numFmtId="167" fontId="11" fillId="2" borderId="94" xfId="23" applyNumberFormat="1" applyFont="1" applyFill="1" applyBorder="1" applyAlignment="1">
      <alignment horizontal="center"/>
    </xf>
    <xf numFmtId="0" fontId="10" fillId="0" borderId="17" xfId="17" applyFont="1" applyBorder="1" applyProtection="1">
      <protection locked="0"/>
    </xf>
    <xf numFmtId="0" fontId="12" fillId="4" borderId="24" xfId="23" applyFont="1" applyFill="1" applyBorder="1"/>
    <xf numFmtId="167" fontId="12" fillId="0" borderId="17" xfId="23" applyNumberFormat="1" applyFont="1" applyBorder="1" applyAlignment="1">
      <alignment horizontal="center"/>
    </xf>
    <xf numFmtId="0" fontId="10" fillId="0" borderId="4" xfId="17" applyFont="1" applyBorder="1" applyProtection="1">
      <protection locked="0"/>
    </xf>
    <xf numFmtId="0" fontId="19" fillId="0" borderId="41" xfId="23" applyFont="1" applyBorder="1" applyAlignment="1">
      <alignment horizontal="left"/>
    </xf>
    <xf numFmtId="0" fontId="9" fillId="4" borderId="4" xfId="23" applyFont="1" applyFill="1" applyBorder="1"/>
    <xf numFmtId="0" fontId="8" fillId="4" borderId="4" xfId="23" applyFont="1" applyFill="1" applyBorder="1"/>
    <xf numFmtId="167" fontId="10" fillId="11" borderId="6" xfId="23" applyNumberFormat="1" applyFont="1" applyFill="1" applyBorder="1" applyAlignment="1">
      <alignment horizontal="center"/>
    </xf>
    <xf numFmtId="167" fontId="10" fillId="11" borderId="81" xfId="23" applyNumberFormat="1" applyFont="1" applyFill="1" applyBorder="1" applyAlignment="1">
      <alignment horizontal="center"/>
    </xf>
    <xf numFmtId="164" fontId="10" fillId="0" borderId="17" xfId="17" applyNumberFormat="1" applyFont="1" applyBorder="1" applyAlignment="1" applyProtection="1">
      <alignment horizontal="center"/>
      <protection locked="0"/>
    </xf>
    <xf numFmtId="164" fontId="10" fillId="0" borderId="0" xfId="17" applyNumberFormat="1" applyFont="1" applyAlignment="1" applyProtection="1">
      <alignment horizontal="center"/>
      <protection locked="0"/>
    </xf>
    <xf numFmtId="2" fontId="10" fillId="0" borderId="0" xfId="17" applyNumberFormat="1" applyFont="1" applyAlignment="1">
      <alignment horizontal="center"/>
    </xf>
    <xf numFmtId="1" fontId="12" fillId="0" borderId="0" xfId="17" applyNumberFormat="1" applyFont="1" applyAlignment="1">
      <alignment horizontal="center"/>
    </xf>
    <xf numFmtId="1" fontId="10" fillId="0" borderId="0" xfId="17" applyNumberFormat="1" applyFont="1" applyAlignment="1">
      <alignment horizontal="center"/>
    </xf>
    <xf numFmtId="0" fontId="11" fillId="4" borderId="24" xfId="23" applyFont="1" applyFill="1" applyBorder="1"/>
    <xf numFmtId="0" fontId="19" fillId="0" borderId="42" xfId="23" applyFont="1" applyBorder="1" applyAlignment="1">
      <alignment horizontal="left"/>
    </xf>
    <xf numFmtId="0" fontId="19" fillId="0" borderId="24" xfId="23" applyFont="1" applyBorder="1"/>
    <xf numFmtId="0" fontId="19" fillId="0" borderId="8" xfId="23" applyFont="1" applyBorder="1"/>
    <xf numFmtId="0" fontId="8" fillId="0" borderId="62" xfId="23" applyFont="1" applyBorder="1"/>
    <xf numFmtId="0" fontId="8" fillId="0" borderId="8" xfId="23" applyFont="1" applyBorder="1"/>
    <xf numFmtId="0" fontId="19" fillId="0" borderId="63" xfId="23" applyFont="1" applyBorder="1"/>
    <xf numFmtId="2" fontId="10" fillId="11" borderId="6" xfId="23" applyNumberFormat="1" applyFont="1" applyFill="1" applyBorder="1" applyAlignment="1">
      <alignment horizontal="center"/>
    </xf>
    <xf numFmtId="2" fontId="10" fillId="11" borderId="3" xfId="23" applyNumberFormat="1" applyFont="1" applyFill="1" applyBorder="1" applyAlignment="1">
      <alignment horizontal="center"/>
    </xf>
    <xf numFmtId="2" fontId="10" fillId="2" borderId="3" xfId="23" applyNumberFormat="1" applyFont="1" applyFill="1" applyBorder="1" applyAlignment="1">
      <alignment horizontal="center"/>
    </xf>
    <xf numFmtId="2" fontId="10" fillId="2" borderId="6" xfId="23" applyNumberFormat="1" applyFont="1" applyFill="1" applyBorder="1" applyAlignment="1">
      <alignment horizontal="center"/>
    </xf>
    <xf numFmtId="2" fontId="8" fillId="4" borderId="9" xfId="23" applyNumberFormat="1" applyFont="1" applyFill="1" applyBorder="1"/>
    <xf numFmtId="2" fontId="10" fillId="0" borderId="4" xfId="17" applyNumberFormat="1" applyFont="1" applyBorder="1" applyProtection="1">
      <protection locked="0"/>
    </xf>
    <xf numFmtId="20" fontId="8" fillId="0" borderId="0" xfId="23" applyNumberFormat="1" applyFont="1" applyAlignment="1">
      <alignment horizontal="center"/>
    </xf>
    <xf numFmtId="167" fontId="10" fillId="0" borderId="0" xfId="23" applyNumberFormat="1" applyFont="1" applyAlignment="1">
      <alignment horizontal="center"/>
    </xf>
    <xf numFmtId="2" fontId="10" fillId="0" borderId="0" xfId="23" applyNumberFormat="1" applyFont="1" applyAlignment="1">
      <alignment horizontal="center"/>
    </xf>
    <xf numFmtId="2" fontId="10" fillId="0" borderId="44" xfId="17" applyNumberFormat="1" applyFont="1" applyBorder="1" applyAlignment="1">
      <alignment horizontal="center"/>
    </xf>
    <xf numFmtId="0" fontId="0" fillId="0" borderId="43" xfId="0" applyBorder="1"/>
    <xf numFmtId="0" fontId="0" fillId="0" borderId="44" xfId="0" applyBorder="1"/>
    <xf numFmtId="0" fontId="57" fillId="3" borderId="9" xfId="23" applyFont="1" applyFill="1" applyBorder="1"/>
    <xf numFmtId="0" fontId="58" fillId="3" borderId="9" xfId="23" applyFont="1" applyFill="1" applyBorder="1"/>
    <xf numFmtId="0" fontId="57" fillId="3" borderId="9" xfId="23" applyFont="1" applyFill="1" applyBorder="1" applyAlignment="1">
      <alignment horizontal="center"/>
    </xf>
    <xf numFmtId="0" fontId="9" fillId="4" borderId="38" xfId="23" applyFont="1" applyFill="1" applyBorder="1"/>
    <xf numFmtId="20" fontId="8" fillId="4" borderId="4" xfId="23" applyNumberFormat="1" applyFont="1" applyFill="1" applyBorder="1"/>
    <xf numFmtId="0" fontId="8" fillId="4" borderId="5" xfId="23" applyFont="1" applyFill="1" applyBorder="1"/>
    <xf numFmtId="0" fontId="57" fillId="3" borderId="24" xfId="23" applyFont="1" applyFill="1" applyBorder="1"/>
    <xf numFmtId="0" fontId="57" fillId="3" borderId="8" xfId="23" applyFont="1" applyFill="1" applyBorder="1" applyAlignment="1">
      <alignment horizontal="center"/>
    </xf>
    <xf numFmtId="0" fontId="15" fillId="0" borderId="0" xfId="17" applyFont="1" applyAlignment="1">
      <alignment horizontal="left"/>
    </xf>
    <xf numFmtId="0" fontId="11" fillId="0" borderId="0" xfId="17" applyFont="1" applyAlignment="1">
      <alignment horizontal="left"/>
    </xf>
    <xf numFmtId="0" fontId="15" fillId="0" borderId="0" xfId="17" applyFont="1" applyAlignment="1">
      <alignment horizontal="right"/>
    </xf>
    <xf numFmtId="0" fontId="15" fillId="3" borderId="24" xfId="23" applyFont="1" applyFill="1" applyBorder="1"/>
    <xf numFmtId="0" fontId="36" fillId="3" borderId="24" xfId="23" applyFont="1" applyFill="1" applyBorder="1"/>
    <xf numFmtId="9" fontId="8" fillId="11" borderId="3" xfId="22" applyFont="1" applyFill="1" applyBorder="1" applyAlignment="1">
      <alignment horizontal="center"/>
    </xf>
    <xf numFmtId="4" fontId="10" fillId="2" borderId="73" xfId="23" applyNumberFormat="1" applyFont="1" applyFill="1" applyBorder="1" applyAlignment="1">
      <alignment horizontal="center"/>
    </xf>
    <xf numFmtId="167" fontId="10" fillId="2" borderId="73" xfId="23" applyNumberFormat="1" applyFont="1" applyFill="1" applyBorder="1" applyAlignment="1">
      <alignment horizontal="center"/>
    </xf>
    <xf numFmtId="2" fontId="10" fillId="2" borderId="94" xfId="23" applyNumberFormat="1" applyFont="1" applyFill="1" applyBorder="1" applyAlignment="1">
      <alignment horizontal="center"/>
    </xf>
    <xf numFmtId="1" fontId="10" fillId="2" borderId="94" xfId="23" applyNumberFormat="1" applyFont="1" applyFill="1" applyBorder="1" applyAlignment="1">
      <alignment horizontal="center"/>
    </xf>
    <xf numFmtId="0" fontId="36" fillId="17" borderId="92" xfId="17" applyFont="1" applyFill="1" applyBorder="1" applyAlignment="1">
      <alignment horizontal="left"/>
    </xf>
    <xf numFmtId="0" fontId="36" fillId="17" borderId="73" xfId="17" applyFont="1" applyFill="1" applyBorder="1" applyAlignment="1">
      <alignment horizontal="left"/>
    </xf>
    <xf numFmtId="0" fontId="35" fillId="17" borderId="73" xfId="17" applyFont="1" applyFill="1" applyBorder="1"/>
    <xf numFmtId="167" fontId="36" fillId="17" borderId="93" xfId="23" applyNumberFormat="1" applyFont="1" applyFill="1" applyBorder="1" applyAlignment="1">
      <alignment horizontal="center"/>
    </xf>
    <xf numFmtId="165" fontId="36" fillId="17" borderId="93" xfId="23" applyNumberFormat="1" applyFont="1" applyFill="1" applyBorder="1" applyAlignment="1">
      <alignment horizontal="center"/>
    </xf>
    <xf numFmtId="167" fontId="36" fillId="17" borderId="3" xfId="23" applyNumberFormat="1" applyFont="1" applyFill="1" applyBorder="1" applyAlignment="1">
      <alignment horizontal="center"/>
    </xf>
    <xf numFmtId="165" fontId="36" fillId="17" borderId="3" xfId="23" applyNumberFormat="1" applyFont="1" applyFill="1" applyBorder="1" applyAlignment="1">
      <alignment horizontal="center"/>
    </xf>
    <xf numFmtId="0" fontId="11" fillId="0" borderId="0" xfId="4" applyFont="1" applyAlignment="1">
      <alignment vertical="center" wrapText="1"/>
    </xf>
    <xf numFmtId="10" fontId="59" fillId="0" borderId="0" xfId="22" applyNumberFormat="1" applyFont="1"/>
    <xf numFmtId="0" fontId="59" fillId="0" borderId="0" xfId="23" applyFont="1"/>
    <xf numFmtId="0" fontId="9" fillId="2" borderId="24" xfId="23" applyFont="1" applyFill="1" applyBorder="1" applyAlignment="1">
      <alignment vertical="center"/>
    </xf>
    <xf numFmtId="0" fontId="9" fillId="2" borderId="8" xfId="23" applyFont="1" applyFill="1" applyBorder="1" applyAlignment="1">
      <alignment vertical="center"/>
    </xf>
    <xf numFmtId="0" fontId="9" fillId="2" borderId="8" xfId="23" applyFont="1" applyFill="1" applyBorder="1" applyAlignment="1">
      <alignment horizontal="center" vertical="center" wrapText="1"/>
    </xf>
    <xf numFmtId="0" fontId="9" fillId="2" borderId="3" xfId="23" applyFont="1" applyFill="1" applyBorder="1" applyAlignment="1">
      <alignment horizontal="center" vertical="center"/>
    </xf>
    <xf numFmtId="0" fontId="9" fillId="2" borderId="24" xfId="23" applyFont="1" applyFill="1" applyBorder="1" applyAlignment="1">
      <alignment horizontal="center" vertical="center"/>
    </xf>
    <xf numFmtId="0" fontId="9" fillId="2" borderId="24" xfId="23" applyFont="1" applyFill="1" applyBorder="1" applyAlignment="1">
      <alignment horizontal="center" vertical="center" wrapText="1"/>
    </xf>
    <xf numFmtId="2" fontId="9" fillId="2" borderId="24" xfId="23" applyNumberFormat="1" applyFont="1" applyFill="1" applyBorder="1" applyAlignment="1">
      <alignment horizontal="center" vertical="center" wrapText="1"/>
    </xf>
    <xf numFmtId="1" fontId="10" fillId="11" borderId="6" xfId="23" applyNumberFormat="1" applyFont="1" applyFill="1" applyBorder="1" applyAlignment="1">
      <alignment horizontal="center"/>
    </xf>
    <xf numFmtId="1" fontId="10" fillId="11" borderId="64" xfId="23" applyNumberFormat="1" applyFont="1" applyFill="1" applyBorder="1" applyAlignment="1">
      <alignment horizontal="center"/>
    </xf>
    <xf numFmtId="0" fontId="19" fillId="0" borderId="0" xfId="23" applyFont="1"/>
    <xf numFmtId="0" fontId="28" fillId="2" borderId="3" xfId="13" applyFont="1" applyFill="1" applyBorder="1" applyAlignment="1">
      <alignment horizontal="center"/>
    </xf>
    <xf numFmtId="44" fontId="11" fillId="11" borderId="3" xfId="26" applyFont="1" applyFill="1" applyBorder="1" applyAlignment="1" applyProtection="1">
      <alignment horizontal="center" vertical="center"/>
      <protection locked="0"/>
    </xf>
    <xf numFmtId="4" fontId="10" fillId="0" borderId="3" xfId="16" applyNumberFormat="1" applyFont="1" applyBorder="1" applyAlignment="1">
      <alignment horizontal="center"/>
    </xf>
    <xf numFmtId="44" fontId="11" fillId="2" borderId="3" xfId="16" applyNumberFormat="1" applyFont="1" applyFill="1" applyBorder="1"/>
    <xf numFmtId="169" fontId="12" fillId="2" borderId="3" xfId="16" applyNumberFormat="1" applyFont="1" applyFill="1" applyBorder="1"/>
    <xf numFmtId="10" fontId="11" fillId="11" borderId="3" xfId="26" applyNumberFormat="1" applyFont="1" applyFill="1" applyBorder="1" applyAlignment="1" applyProtection="1">
      <alignment horizontal="center" vertical="center"/>
      <protection locked="0"/>
    </xf>
    <xf numFmtId="44" fontId="10" fillId="2" borderId="3" xfId="16" applyNumberFormat="1" applyFont="1" applyFill="1" applyBorder="1"/>
    <xf numFmtId="0" fontId="2" fillId="0" borderId="0" xfId="13" applyFont="1"/>
    <xf numFmtId="0" fontId="11" fillId="0" borderId="0" xfId="0" applyFont="1" applyProtection="1">
      <protection locked="0"/>
    </xf>
    <xf numFmtId="0" fontId="8" fillId="0" borderId="0" xfId="0" applyFont="1"/>
    <xf numFmtId="0" fontId="11" fillId="13" borderId="43" xfId="0" applyFont="1" applyFill="1" applyBorder="1" applyAlignment="1">
      <alignment horizontal="center"/>
    </xf>
    <xf numFmtId="0" fontId="8" fillId="13" borderId="0" xfId="0" applyFont="1" applyFill="1"/>
    <xf numFmtId="0" fontId="8" fillId="13" borderId="0" xfId="0" applyFont="1" applyFill="1" applyAlignment="1">
      <alignment horizontal="center"/>
    </xf>
    <xf numFmtId="0" fontId="8" fillId="13" borderId="44" xfId="0" applyFont="1" applyFill="1" applyBorder="1"/>
    <xf numFmtId="0" fontId="8" fillId="0" borderId="0" xfId="0" applyFont="1" applyProtection="1">
      <protection locked="0"/>
    </xf>
    <xf numFmtId="0" fontId="11" fillId="13" borderId="39" xfId="0" applyFont="1" applyFill="1" applyBorder="1" applyAlignment="1">
      <alignment horizontal="center" vertical="center" wrapText="1"/>
    </xf>
    <xf numFmtId="0" fontId="11" fillId="2" borderId="39" xfId="0" applyFont="1" applyFill="1" applyBorder="1" applyAlignment="1">
      <alignment horizontal="center" vertical="center" wrapText="1"/>
    </xf>
    <xf numFmtId="0" fontId="11" fillId="0" borderId="39" xfId="0" applyFont="1" applyBorder="1" applyAlignment="1" applyProtection="1">
      <alignment horizontal="center" vertical="center" wrapText="1"/>
      <protection locked="0"/>
    </xf>
    <xf numFmtId="0" fontId="10" fillId="18" borderId="3" xfId="0" applyFont="1" applyFill="1" applyBorder="1" applyAlignment="1" applyProtection="1">
      <alignment horizontal="center" vertical="center" wrapText="1"/>
      <protection locked="0"/>
    </xf>
    <xf numFmtId="0" fontId="11" fillId="13" borderId="3" xfId="0" applyFont="1" applyFill="1" applyBorder="1" applyAlignment="1">
      <alignment horizontal="center"/>
    </xf>
    <xf numFmtId="0" fontId="11" fillId="13" borderId="3" xfId="0" applyFont="1" applyFill="1" applyBorder="1"/>
    <xf numFmtId="10" fontId="10" fillId="13" borderId="3" xfId="0" applyNumberFormat="1" applyFont="1" applyFill="1" applyBorder="1" applyAlignment="1">
      <alignment horizontal="center"/>
    </xf>
    <xf numFmtId="173" fontId="10" fillId="11" borderId="3" xfId="0" applyNumberFormat="1" applyFont="1" applyFill="1" applyBorder="1" applyAlignment="1" applyProtection="1">
      <alignment horizontal="center"/>
      <protection locked="0"/>
    </xf>
    <xf numFmtId="173" fontId="11" fillId="11" borderId="3" xfId="0" applyNumberFormat="1" applyFont="1" applyFill="1" applyBorder="1" applyAlignment="1">
      <alignment horizontal="center"/>
    </xf>
    <xf numFmtId="9" fontId="11" fillId="11" borderId="3" xfId="0" applyNumberFormat="1" applyFont="1" applyFill="1" applyBorder="1" applyAlignment="1" applyProtection="1">
      <alignment horizontal="center"/>
      <protection locked="0"/>
    </xf>
    <xf numFmtId="173" fontId="8" fillId="2" borderId="3" xfId="0" applyNumberFormat="1" applyFont="1" applyFill="1" applyBorder="1"/>
    <xf numFmtId="2" fontId="11" fillId="2" borderId="3" xfId="0" applyNumberFormat="1" applyFont="1" applyFill="1" applyBorder="1" applyAlignment="1">
      <alignment horizontal="center"/>
    </xf>
    <xf numFmtId="173" fontId="8" fillId="11" borderId="3" xfId="0" applyNumberFormat="1" applyFont="1" applyFill="1" applyBorder="1" applyAlignment="1" applyProtection="1">
      <alignment horizontal="center"/>
      <protection locked="0"/>
    </xf>
    <xf numFmtId="173" fontId="8" fillId="18" borderId="3" xfId="0" applyNumberFormat="1" applyFont="1" applyFill="1" applyBorder="1" applyProtection="1">
      <protection locked="0"/>
    </xf>
    <xf numFmtId="10" fontId="8" fillId="0" borderId="0" xfId="0" applyNumberFormat="1" applyFont="1" applyProtection="1">
      <protection locked="0"/>
    </xf>
    <xf numFmtId="172" fontId="8" fillId="0" borderId="0" xfId="0" applyNumberFormat="1" applyFont="1"/>
    <xf numFmtId="0" fontId="11" fillId="13" borderId="38" xfId="0" applyFont="1" applyFill="1" applyBorder="1" applyAlignment="1">
      <alignment horizontal="center"/>
    </xf>
    <xf numFmtId="0" fontId="8" fillId="13" borderId="4" xfId="0" applyFont="1" applyFill="1" applyBorder="1"/>
    <xf numFmtId="173" fontId="11" fillId="13" borderId="3" xfId="0" applyNumberFormat="1" applyFont="1" applyFill="1" applyBorder="1" applyAlignment="1">
      <alignment horizontal="center"/>
    </xf>
    <xf numFmtId="0" fontId="8" fillId="13" borderId="4" xfId="0" applyFont="1" applyFill="1" applyBorder="1" applyAlignment="1">
      <alignment horizontal="center"/>
    </xf>
    <xf numFmtId="173" fontId="11" fillId="2" borderId="3" xfId="0" applyNumberFormat="1" applyFont="1" applyFill="1" applyBorder="1" applyAlignment="1">
      <alignment horizontal="center"/>
    </xf>
    <xf numFmtId="173" fontId="11" fillId="2" borderId="3" xfId="0" applyNumberFormat="1" applyFont="1" applyFill="1" applyBorder="1"/>
    <xf numFmtId="4" fontId="11" fillId="2" borderId="3" xfId="0" applyNumberFormat="1" applyFont="1" applyFill="1" applyBorder="1" applyAlignment="1">
      <alignment horizontal="center"/>
    </xf>
    <xf numFmtId="0" fontId="8" fillId="13" borderId="5" xfId="0" applyFont="1" applyFill="1" applyBorder="1"/>
    <xf numFmtId="170" fontId="14" fillId="2" borderId="3" xfId="13" applyNumberFormat="1" applyFont="1" applyFill="1" applyBorder="1"/>
    <xf numFmtId="10" fontId="14" fillId="11" borderId="3" xfId="22" applyNumberFormat="1" applyFont="1" applyFill="1" applyBorder="1"/>
    <xf numFmtId="10" fontId="11" fillId="10" borderId="3" xfId="22" applyNumberFormat="1" applyFont="1" applyFill="1" applyBorder="1"/>
    <xf numFmtId="10" fontId="14" fillId="10" borderId="3" xfId="22" applyNumberFormat="1" applyFont="1" applyFill="1" applyBorder="1"/>
    <xf numFmtId="0" fontId="23" fillId="0" borderId="0" xfId="13" applyFont="1"/>
    <xf numFmtId="170" fontId="14" fillId="11" borderId="3" xfId="34" applyNumberFormat="1" applyFont="1" applyFill="1" applyBorder="1"/>
    <xf numFmtId="0" fontId="23" fillId="4" borderId="0" xfId="0" applyFont="1" applyFill="1" applyAlignment="1">
      <alignment horizontal="center"/>
    </xf>
    <xf numFmtId="0" fontId="0" fillId="0" borderId="0" xfId="0"/>
    <xf numFmtId="170" fontId="14" fillId="11" borderId="3" xfId="34" applyNumberFormat="1" applyFont="1" applyFill="1" applyBorder="1"/>
    <xf numFmtId="0" fontId="23" fillId="0" borderId="0" xfId="0" applyFont="1"/>
    <xf numFmtId="0" fontId="60" fillId="6" borderId="0" xfId="16" applyFont="1" applyFill="1" applyAlignment="1"/>
    <xf numFmtId="0" fontId="59" fillId="4" borderId="0" xfId="0" applyFont="1" applyFill="1"/>
    <xf numFmtId="0" fontId="62" fillId="4" borderId="0" xfId="0" applyFont="1" applyFill="1" applyAlignment="1">
      <alignment vertical="center"/>
    </xf>
    <xf numFmtId="0" fontId="10" fillId="0" borderId="0" xfId="16" applyFont="1" applyFill="1"/>
    <xf numFmtId="172" fontId="11" fillId="0" borderId="0" xfId="16" applyNumberFormat="1" applyFont="1" applyFill="1"/>
    <xf numFmtId="0" fontId="11" fillId="0" borderId="0" xfId="16" applyFont="1" applyFill="1" applyBorder="1" applyAlignment="1">
      <alignment horizontal="center" vertical="center" wrapText="1"/>
    </xf>
    <xf numFmtId="0" fontId="11" fillId="0" borderId="39" xfId="16" applyFont="1" applyFill="1" applyBorder="1" applyAlignment="1">
      <alignment horizontal="center" vertical="center" wrapText="1"/>
    </xf>
    <xf numFmtId="0" fontId="10" fillId="0" borderId="3" xfId="16" applyFont="1" applyFill="1" applyBorder="1" applyAlignment="1">
      <alignment horizontal="center"/>
    </xf>
    <xf numFmtId="169" fontId="10" fillId="0" borderId="0" xfId="16" applyNumberFormat="1" applyFont="1" applyFill="1"/>
    <xf numFmtId="172" fontId="12" fillId="0" borderId="0" xfId="16" applyNumberFormat="1" applyFont="1" applyFill="1" applyAlignment="1">
      <alignment horizontal="right"/>
    </xf>
    <xf numFmtId="0" fontId="0" fillId="0" borderId="0" xfId="0" applyFill="1"/>
    <xf numFmtId="169" fontId="11" fillId="2" borderId="3" xfId="16" applyNumberFormat="1" applyFont="1" applyFill="1" applyBorder="1" applyAlignment="1" applyProtection="1">
      <alignment vertical="center"/>
      <protection hidden="1"/>
    </xf>
    <xf numFmtId="9" fontId="10" fillId="2" borderId="3" xfId="22" applyFont="1" applyFill="1" applyBorder="1" applyAlignment="1">
      <alignment horizontal="center"/>
    </xf>
    <xf numFmtId="0" fontId="10" fillId="2" borderId="3" xfId="23" applyFont="1" applyFill="1" applyBorder="1" applyAlignment="1">
      <alignment horizontal="center"/>
    </xf>
    <xf numFmtId="0" fontId="0" fillId="0" borderId="41" xfId="23" applyFont="1" applyBorder="1" applyAlignment="1">
      <alignment horizontal="left"/>
    </xf>
    <xf numFmtId="176" fontId="10" fillId="2" borderId="14" xfId="0" applyNumberFormat="1" applyFont="1" applyFill="1" applyBorder="1" applyAlignment="1">
      <alignment horizontal="center" vertical="top"/>
    </xf>
    <xf numFmtId="176" fontId="10" fillId="2" borderId="7" xfId="0" applyNumberFormat="1" applyFont="1" applyFill="1" applyBorder="1" applyAlignment="1">
      <alignment horizontal="center" vertical="top"/>
    </xf>
    <xf numFmtId="176" fontId="10" fillId="4" borderId="71" xfId="0" applyNumberFormat="1" applyFont="1" applyFill="1" applyBorder="1" applyAlignment="1">
      <alignment vertical="top"/>
    </xf>
    <xf numFmtId="176" fontId="10" fillId="4" borderId="1" xfId="0" applyNumberFormat="1" applyFont="1" applyFill="1" applyBorder="1" applyAlignment="1">
      <alignment vertical="top"/>
    </xf>
    <xf numFmtId="0" fontId="10" fillId="4" borderId="71" xfId="0" applyFont="1" applyFill="1" applyBorder="1" applyAlignment="1">
      <alignment vertical="top"/>
    </xf>
    <xf numFmtId="0" fontId="10" fillId="4" borderId="1" xfId="0" applyFont="1" applyFill="1" applyBorder="1" applyAlignment="1">
      <alignment vertical="top"/>
    </xf>
    <xf numFmtId="0" fontId="37" fillId="12" borderId="24" xfId="4" applyFont="1" applyFill="1" applyBorder="1" applyAlignment="1" applyProtection="1">
      <alignment horizontal="left"/>
      <protection locked="0"/>
    </xf>
    <xf numFmtId="0" fontId="37" fillId="12" borderId="9" xfId="4" applyFont="1" applyFill="1" applyBorder="1" applyAlignment="1" applyProtection="1">
      <alignment horizontal="left"/>
      <protection locked="0"/>
    </xf>
    <xf numFmtId="0" fontId="37" fillId="12" borderId="8" xfId="4" applyFont="1" applyFill="1" applyBorder="1" applyAlignment="1" applyProtection="1">
      <alignment horizontal="left"/>
      <protection locked="0"/>
    </xf>
    <xf numFmtId="0" fontId="37" fillId="12" borderId="24" xfId="4" applyFont="1" applyFill="1" applyBorder="1" applyProtection="1">
      <protection locked="0"/>
    </xf>
    <xf numFmtId="0" fontId="37" fillId="12" borderId="9" xfId="4" applyFont="1" applyFill="1" applyBorder="1" applyProtection="1">
      <protection locked="0"/>
    </xf>
    <xf numFmtId="0" fontId="37" fillId="12" borderId="8" xfId="4" applyFont="1" applyFill="1" applyBorder="1" applyProtection="1">
      <protection locked="0"/>
    </xf>
    <xf numFmtId="0" fontId="34" fillId="2" borderId="41" xfId="4" applyFont="1" applyFill="1" applyBorder="1" applyAlignment="1" applyProtection="1">
      <alignment horizontal="center" vertical="center" wrapText="1"/>
      <protection locked="0"/>
    </xf>
    <xf numFmtId="0" fontId="34" fillId="2" borderId="17" xfId="4" applyFont="1" applyFill="1" applyBorder="1" applyAlignment="1" applyProtection="1">
      <alignment horizontal="center" vertical="center" wrapText="1"/>
      <protection locked="0"/>
    </xf>
    <xf numFmtId="0" fontId="34" fillId="2" borderId="42" xfId="4" applyFont="1" applyFill="1" applyBorder="1" applyAlignment="1" applyProtection="1">
      <alignment horizontal="center" vertical="center" wrapText="1"/>
      <protection locked="0"/>
    </xf>
    <xf numFmtId="0" fontId="34" fillId="2" borderId="43" xfId="4" applyFont="1" applyFill="1" applyBorder="1" applyAlignment="1" applyProtection="1">
      <alignment horizontal="center" vertical="center" wrapText="1"/>
      <protection locked="0"/>
    </xf>
    <xf numFmtId="0" fontId="34" fillId="2" borderId="0" xfId="4" applyFont="1" applyFill="1" applyAlignment="1" applyProtection="1">
      <alignment horizontal="center" vertical="center" wrapText="1"/>
      <protection locked="0"/>
    </xf>
    <xf numFmtId="0" fontId="34" fillId="2" borderId="44" xfId="4" applyFont="1" applyFill="1" applyBorder="1" applyAlignment="1" applyProtection="1">
      <alignment horizontal="center" vertical="center" wrapText="1"/>
      <protection locked="0"/>
    </xf>
    <xf numFmtId="0" fontId="34" fillId="2" borderId="38" xfId="4" applyFont="1" applyFill="1" applyBorder="1" applyAlignment="1" applyProtection="1">
      <alignment horizontal="center" vertical="center" wrapText="1"/>
      <protection locked="0"/>
    </xf>
    <xf numFmtId="0" fontId="34" fillId="2" borderId="4" xfId="4" applyFont="1" applyFill="1" applyBorder="1" applyAlignment="1" applyProtection="1">
      <alignment horizontal="center" vertical="center" wrapText="1"/>
      <protection locked="0"/>
    </xf>
    <xf numFmtId="0" fontId="34" fillId="2" borderId="5" xfId="4" applyFont="1" applyFill="1" applyBorder="1" applyAlignment="1" applyProtection="1">
      <alignment horizontal="center" vertical="center" wrapText="1"/>
      <protection locked="0"/>
    </xf>
    <xf numFmtId="0" fontId="14" fillId="8" borderId="0" xfId="4" applyFill="1" applyAlignment="1" applyProtection="1">
      <alignment horizontal="center"/>
      <protection locked="0"/>
    </xf>
    <xf numFmtId="0" fontId="36" fillId="3" borderId="24" xfId="4" applyFont="1" applyFill="1" applyBorder="1" applyAlignment="1" applyProtection="1">
      <alignment horizontal="center" vertical="center"/>
      <protection locked="0"/>
    </xf>
    <xf numFmtId="0" fontId="36" fillId="3" borderId="9" xfId="4" applyFont="1" applyFill="1" applyBorder="1" applyAlignment="1" applyProtection="1">
      <alignment horizontal="center" vertical="center"/>
      <protection locked="0"/>
    </xf>
    <xf numFmtId="0" fontId="36" fillId="3" borderId="8" xfId="4" applyFont="1" applyFill="1" applyBorder="1" applyAlignment="1" applyProtection="1">
      <alignment horizontal="center" vertical="center"/>
      <protection locked="0"/>
    </xf>
    <xf numFmtId="0" fontId="14" fillId="8" borderId="24" xfId="4" applyFill="1" applyBorder="1" applyAlignment="1" applyProtection="1">
      <alignment horizontal="center" vertical="center"/>
      <protection locked="0"/>
    </xf>
    <xf numFmtId="0" fontId="14" fillId="8" borderId="9" xfId="4" applyFill="1" applyBorder="1" applyAlignment="1" applyProtection="1">
      <alignment horizontal="center" vertical="center"/>
      <protection locked="0"/>
    </xf>
    <xf numFmtId="0" fontId="14" fillId="8" borderId="8" xfId="4" applyFill="1" applyBorder="1" applyAlignment="1" applyProtection="1">
      <alignment horizontal="center" vertical="center"/>
      <protection locked="0"/>
    </xf>
    <xf numFmtId="0" fontId="37" fillId="12" borderId="24" xfId="15" applyFont="1" applyFill="1" applyBorder="1" applyAlignment="1" applyProtection="1">
      <alignment horizontal="center"/>
      <protection locked="0"/>
    </xf>
    <xf numFmtId="0" fontId="37" fillId="12" borderId="9" xfId="15" applyFont="1" applyFill="1" applyBorder="1" applyAlignment="1" applyProtection="1">
      <alignment horizontal="center"/>
      <protection locked="0"/>
    </xf>
    <xf numFmtId="0" fontId="37" fillId="12" borderId="8" xfId="15" applyFont="1" applyFill="1" applyBorder="1" applyAlignment="1" applyProtection="1">
      <alignment horizontal="center"/>
      <protection locked="0"/>
    </xf>
    <xf numFmtId="0" fontId="10" fillId="11" borderId="24" xfId="4" applyFont="1" applyFill="1" applyBorder="1" applyAlignment="1" applyProtection="1">
      <alignment horizontal="center" wrapText="1"/>
      <protection locked="0"/>
    </xf>
    <xf numFmtId="0" fontId="10" fillId="11" borderId="9" xfId="4" applyFont="1" applyFill="1" applyBorder="1" applyAlignment="1" applyProtection="1">
      <alignment horizontal="center" wrapText="1"/>
      <protection locked="0"/>
    </xf>
    <xf numFmtId="0" fontId="10" fillId="11" borderId="8" xfId="4" applyFont="1" applyFill="1" applyBorder="1" applyAlignment="1" applyProtection="1">
      <alignment horizontal="center" wrapText="1"/>
      <protection locked="0"/>
    </xf>
    <xf numFmtId="0" fontId="14" fillId="12" borderId="9" xfId="4" applyFill="1" applyBorder="1" applyAlignment="1" applyProtection="1">
      <alignment horizontal="left"/>
      <protection locked="0"/>
    </xf>
    <xf numFmtId="0" fontId="14" fillId="12" borderId="8" xfId="4" applyFill="1" applyBorder="1" applyAlignment="1" applyProtection="1">
      <alignment horizontal="left"/>
      <protection locked="0"/>
    </xf>
    <xf numFmtId="14" fontId="37" fillId="12" borderId="24" xfId="4" applyNumberFormat="1" applyFont="1" applyFill="1" applyBorder="1" applyAlignment="1" applyProtection="1">
      <alignment horizontal="left"/>
      <protection locked="0"/>
    </xf>
    <xf numFmtId="14" fontId="37" fillId="12" borderId="9" xfId="4" applyNumberFormat="1" applyFont="1" applyFill="1" applyBorder="1" applyAlignment="1" applyProtection="1">
      <alignment horizontal="left"/>
      <protection locked="0"/>
    </xf>
    <xf numFmtId="14" fontId="37" fillId="12" borderId="8" xfId="4" applyNumberFormat="1" applyFont="1" applyFill="1" applyBorder="1" applyAlignment="1" applyProtection="1">
      <alignment horizontal="left"/>
      <protection locked="0"/>
    </xf>
    <xf numFmtId="0" fontId="10" fillId="8" borderId="24" xfId="4" applyFont="1" applyFill="1" applyBorder="1" applyAlignment="1" applyProtection="1">
      <alignment wrapText="1"/>
      <protection locked="0"/>
    </xf>
    <xf numFmtId="0" fontId="10" fillId="0" borderId="9" xfId="4" applyFont="1" applyBorder="1" applyAlignment="1">
      <alignment wrapText="1"/>
    </xf>
    <xf numFmtId="0" fontId="10" fillId="0" borderId="8" xfId="4" applyFont="1" applyBorder="1" applyAlignment="1">
      <alignment wrapText="1"/>
    </xf>
    <xf numFmtId="0" fontId="39" fillId="12" borderId="9" xfId="4" applyFont="1" applyFill="1" applyBorder="1" applyProtection="1">
      <protection locked="0"/>
    </xf>
    <xf numFmtId="0" fontId="39" fillId="12" borderId="8" xfId="4" applyFont="1" applyFill="1" applyBorder="1" applyProtection="1">
      <protection locked="0"/>
    </xf>
    <xf numFmtId="0" fontId="37" fillId="12" borderId="24" xfId="4" applyFont="1" applyFill="1" applyBorder="1" applyAlignment="1" applyProtection="1">
      <alignment horizontal="center"/>
      <protection locked="0"/>
    </xf>
    <xf numFmtId="0" fontId="37" fillId="12" borderId="9" xfId="4" applyFont="1" applyFill="1" applyBorder="1" applyAlignment="1" applyProtection="1">
      <alignment horizontal="center"/>
      <protection locked="0"/>
    </xf>
    <xf numFmtId="0" fontId="37" fillId="12" borderId="8" xfId="4" applyFont="1" applyFill="1" applyBorder="1" applyAlignment="1" applyProtection="1">
      <alignment horizontal="center"/>
      <protection locked="0"/>
    </xf>
    <xf numFmtId="14" fontId="37" fillId="12" borderId="24" xfId="4" applyNumberFormat="1" applyFont="1" applyFill="1" applyBorder="1" applyAlignment="1" applyProtection="1">
      <alignment horizontal="center"/>
      <protection locked="0"/>
    </xf>
    <xf numFmtId="14" fontId="37" fillId="12" borderId="9" xfId="4" applyNumberFormat="1" applyFont="1" applyFill="1" applyBorder="1" applyAlignment="1" applyProtection="1">
      <alignment horizontal="center"/>
      <protection locked="0"/>
    </xf>
    <xf numFmtId="14" fontId="37" fillId="12" borderId="8" xfId="4" applyNumberFormat="1" applyFont="1" applyFill="1" applyBorder="1" applyAlignment="1" applyProtection="1">
      <alignment horizontal="center"/>
      <protection locked="0"/>
    </xf>
    <xf numFmtId="0" fontId="14" fillId="8" borderId="41" xfId="4" applyFill="1" applyBorder="1" applyAlignment="1" applyProtection="1">
      <alignment horizontal="left" vertical="top" wrapText="1"/>
      <protection locked="0"/>
    </xf>
    <xf numFmtId="0" fontId="14" fillId="8" borderId="17" xfId="4" applyFill="1" applyBorder="1" applyAlignment="1" applyProtection="1">
      <alignment horizontal="left" vertical="top" wrapText="1"/>
      <protection locked="0"/>
    </xf>
    <xf numFmtId="0" fontId="14" fillId="8" borderId="42" xfId="4" applyFill="1" applyBorder="1" applyAlignment="1" applyProtection="1">
      <alignment horizontal="left" vertical="top" wrapText="1"/>
      <protection locked="0"/>
    </xf>
    <xf numFmtId="0" fontId="14" fillId="8" borderId="43" xfId="4" applyFill="1" applyBorder="1" applyAlignment="1" applyProtection="1">
      <alignment horizontal="left" vertical="top" wrapText="1"/>
      <protection locked="0"/>
    </xf>
    <xf numFmtId="0" fontId="14" fillId="8" borderId="0" xfId="4" applyFill="1" applyAlignment="1" applyProtection="1">
      <alignment horizontal="left" vertical="top" wrapText="1"/>
      <protection locked="0"/>
    </xf>
    <xf numFmtId="0" fontId="14" fillId="8" borderId="44" xfId="4" applyFill="1" applyBorder="1" applyAlignment="1" applyProtection="1">
      <alignment horizontal="left" vertical="top" wrapText="1"/>
      <protection locked="0"/>
    </xf>
    <xf numFmtId="0" fontId="14" fillId="8" borderId="38" xfId="4" applyFill="1" applyBorder="1" applyAlignment="1" applyProtection="1">
      <alignment horizontal="left" vertical="top" wrapText="1"/>
      <protection locked="0"/>
    </xf>
    <xf numFmtId="0" fontId="14" fillId="8" borderId="4" xfId="4" applyFill="1" applyBorder="1" applyAlignment="1" applyProtection="1">
      <alignment horizontal="left" vertical="top" wrapText="1"/>
      <protection locked="0"/>
    </xf>
    <xf numFmtId="0" fontId="14" fillId="8" borderId="5" xfId="4" applyFill="1" applyBorder="1" applyAlignment="1" applyProtection="1">
      <alignment horizontal="left" vertical="top" wrapText="1"/>
      <protection locked="0"/>
    </xf>
    <xf numFmtId="0" fontId="0" fillId="8" borderId="24" xfId="0" applyFill="1" applyBorder="1" applyAlignment="1" applyProtection="1">
      <alignment wrapText="1"/>
      <protection locked="0"/>
    </xf>
    <xf numFmtId="0" fontId="0" fillId="0" borderId="9" xfId="0" applyBorder="1" applyAlignment="1">
      <alignment wrapText="1"/>
    </xf>
    <xf numFmtId="0" fontId="0" fillId="0" borderId="8" xfId="0" applyBorder="1" applyAlignment="1">
      <alignment wrapText="1"/>
    </xf>
    <xf numFmtId="0" fontId="11" fillId="8" borderId="24" xfId="16" applyFont="1" applyFill="1" applyBorder="1" applyAlignment="1">
      <alignment horizontal="center"/>
    </xf>
    <xf numFmtId="0" fontId="11" fillId="8" borderId="8" xfId="16" applyFont="1" applyFill="1" applyBorder="1" applyAlignment="1">
      <alignment horizontal="center"/>
    </xf>
    <xf numFmtId="0" fontId="10" fillId="8" borderId="24" xfId="16" applyFont="1" applyFill="1" applyBorder="1" applyAlignment="1">
      <alignment horizontal="left"/>
    </xf>
    <xf numFmtId="0" fontId="10" fillId="8" borderId="9" xfId="16" applyFont="1" applyFill="1" applyBorder="1" applyAlignment="1">
      <alignment horizontal="left"/>
    </xf>
    <xf numFmtId="0" fontId="11" fillId="8" borderId="24" xfId="16" applyFont="1" applyFill="1" applyBorder="1" applyAlignment="1">
      <alignment horizontal="center" vertical="center" wrapText="1"/>
    </xf>
    <xf numFmtId="0" fontId="11" fillId="8" borderId="9" xfId="16" applyFont="1" applyFill="1" applyBorder="1" applyAlignment="1">
      <alignment horizontal="center" vertical="center" wrapText="1"/>
    </xf>
    <xf numFmtId="0" fontId="11" fillId="8" borderId="8" xfId="16" applyFont="1" applyFill="1" applyBorder="1" applyAlignment="1">
      <alignment horizontal="center" vertical="center" wrapText="1"/>
    </xf>
    <xf numFmtId="0" fontId="10" fillId="9" borderId="24" xfId="16" applyFont="1" applyFill="1" applyBorder="1" applyAlignment="1">
      <alignment horizontal="left"/>
    </xf>
    <xf numFmtId="0" fontId="10" fillId="9" borderId="8" xfId="16" applyFont="1" applyFill="1" applyBorder="1" applyAlignment="1">
      <alignment horizontal="left"/>
    </xf>
    <xf numFmtId="0" fontId="10" fillId="9" borderId="38" xfId="16" applyFont="1" applyFill="1" applyBorder="1" applyAlignment="1">
      <alignment horizontal="left" vertical="center"/>
    </xf>
    <xf numFmtId="0" fontId="10" fillId="9" borderId="5" xfId="16" applyFont="1" applyFill="1" applyBorder="1" applyAlignment="1">
      <alignment horizontal="left" vertical="center"/>
    </xf>
    <xf numFmtId="0" fontId="10" fillId="9" borderId="24" xfId="16" applyFont="1" applyFill="1" applyBorder="1" applyAlignment="1">
      <alignment horizontal="left" vertical="center"/>
    </xf>
    <xf numFmtId="0" fontId="10" fillId="9" borderId="8" xfId="16" applyFont="1" applyFill="1" applyBorder="1" applyAlignment="1">
      <alignment horizontal="left" vertical="center"/>
    </xf>
    <xf numFmtId="0" fontId="11" fillId="10" borderId="24" xfId="16" applyFont="1" applyFill="1" applyBorder="1" applyAlignment="1">
      <alignment horizontal="left"/>
    </xf>
    <xf numFmtId="0" fontId="11" fillId="10" borderId="8" xfId="16" applyFont="1" applyFill="1" applyBorder="1" applyAlignment="1">
      <alignment horizontal="left"/>
    </xf>
    <xf numFmtId="0" fontId="11" fillId="8" borderId="9" xfId="16" applyFont="1" applyFill="1" applyBorder="1" applyAlignment="1">
      <alignment horizontal="left"/>
    </xf>
    <xf numFmtId="0" fontId="11" fillId="8" borderId="8" xfId="16" applyFont="1" applyFill="1" applyBorder="1" applyAlignment="1">
      <alignment horizontal="left"/>
    </xf>
    <xf numFmtId="0" fontId="11" fillId="3" borderId="12" xfId="4" applyFont="1" applyFill="1" applyBorder="1" applyAlignment="1">
      <alignment horizontal="center" vertical="center" wrapText="1"/>
    </xf>
    <xf numFmtId="0" fontId="11" fillId="3" borderId="54" xfId="4" applyFont="1" applyFill="1" applyBorder="1" applyAlignment="1">
      <alignment horizontal="center" vertical="center" wrapText="1"/>
    </xf>
    <xf numFmtId="0" fontId="17" fillId="3" borderId="7" xfId="17" applyFont="1" applyFill="1" applyBorder="1" applyAlignment="1">
      <alignment horizontal="left"/>
    </xf>
    <xf numFmtId="0" fontId="17" fillId="3" borderId="12" xfId="17" applyFont="1" applyFill="1" applyBorder="1" applyAlignment="1">
      <alignment horizontal="left"/>
    </xf>
    <xf numFmtId="0" fontId="17" fillId="3" borderId="13" xfId="17" applyFont="1" applyFill="1" applyBorder="1" applyAlignment="1">
      <alignment horizontal="left"/>
    </xf>
    <xf numFmtId="0" fontId="11" fillId="3" borderId="3" xfId="4" applyFont="1" applyFill="1" applyBorder="1" applyAlignment="1">
      <alignment horizontal="center" vertical="center"/>
    </xf>
    <xf numFmtId="0" fontId="11" fillId="3" borderId="7" xfId="4" applyFont="1" applyFill="1" applyBorder="1" applyAlignment="1">
      <alignment horizontal="center" vertical="center" wrapText="1"/>
    </xf>
    <xf numFmtId="0" fontId="11" fillId="3" borderId="45" xfId="4" applyFont="1" applyFill="1" applyBorder="1" applyAlignment="1">
      <alignment horizontal="center" vertical="center" wrapText="1"/>
    </xf>
    <xf numFmtId="0" fontId="11" fillId="3" borderId="13" xfId="4" applyFont="1" applyFill="1" applyBorder="1" applyAlignment="1">
      <alignment horizontal="center" vertical="center" wrapText="1"/>
    </xf>
    <xf numFmtId="0" fontId="11" fillId="3" borderId="22" xfId="17" applyFont="1" applyFill="1" applyBorder="1" applyAlignment="1">
      <alignment horizontal="left" vertical="center"/>
    </xf>
    <xf numFmtId="0" fontId="11" fillId="3" borderId="26" xfId="17" applyFont="1" applyFill="1" applyBorder="1" applyAlignment="1">
      <alignment horizontal="left" vertical="center"/>
    </xf>
    <xf numFmtId="10" fontId="10" fillId="11" borderId="55" xfId="2" applyNumberFormat="1" applyFont="1" applyFill="1" applyBorder="1" applyAlignment="1" applyProtection="1">
      <alignment horizontal="center" vertical="center"/>
    </xf>
    <xf numFmtId="0" fontId="8" fillId="13" borderId="30" xfId="17" applyFill="1" applyBorder="1" applyAlignment="1">
      <alignment horizontal="left" vertical="center"/>
    </xf>
    <xf numFmtId="0" fontId="8" fillId="13" borderId="50" xfId="17" applyFill="1" applyBorder="1" applyAlignment="1">
      <alignment horizontal="left" vertical="center"/>
    </xf>
    <xf numFmtId="173" fontId="8" fillId="11" borderId="32" xfId="17" applyNumberFormat="1" applyFill="1" applyBorder="1" applyAlignment="1" applyProtection="1">
      <alignment horizontal="center" vertical="center"/>
      <protection locked="0"/>
    </xf>
    <xf numFmtId="173" fontId="8" fillId="2" borderId="31" xfId="17" applyNumberFormat="1" applyFill="1" applyBorder="1" applyAlignment="1" applyProtection="1">
      <alignment horizontal="center" vertical="center"/>
      <protection locked="0"/>
    </xf>
    <xf numFmtId="173" fontId="8" fillId="2" borderId="57" xfId="17" applyNumberFormat="1" applyFill="1" applyBorder="1" applyAlignment="1" applyProtection="1">
      <alignment horizontal="center" vertical="center"/>
      <protection locked="0"/>
    </xf>
    <xf numFmtId="174" fontId="11" fillId="2" borderId="40" xfId="17" applyNumberFormat="1" applyFont="1" applyFill="1" applyBorder="1" applyAlignment="1" applyProtection="1">
      <alignment horizontal="center" vertical="center"/>
      <protection locked="0"/>
    </xf>
    <xf numFmtId="173" fontId="9" fillId="2" borderId="0" xfId="17" applyNumberFormat="1" applyFont="1" applyFill="1" applyAlignment="1" applyProtection="1">
      <alignment horizontal="center" vertical="center"/>
      <protection locked="0"/>
    </xf>
    <xf numFmtId="173" fontId="9" fillId="2" borderId="44" xfId="17" applyNumberFormat="1" applyFont="1" applyFill="1" applyBorder="1" applyAlignment="1" applyProtection="1">
      <alignment horizontal="center" vertical="center"/>
      <protection locked="0"/>
    </xf>
    <xf numFmtId="0" fontId="8" fillId="0" borderId="30" xfId="17" applyBorder="1" applyAlignment="1">
      <alignment horizontal="left" vertical="center"/>
    </xf>
    <xf numFmtId="0" fontId="8" fillId="0" borderId="31" xfId="17" applyBorder="1" applyAlignment="1">
      <alignment horizontal="left" vertical="center"/>
    </xf>
    <xf numFmtId="174" fontId="10" fillId="2" borderId="95" xfId="17" applyNumberFormat="1" applyFont="1" applyFill="1" applyBorder="1" applyAlignment="1" applyProtection="1">
      <alignment horizontal="center" vertical="center" wrapText="1"/>
      <protection locked="0"/>
    </xf>
    <xf numFmtId="174" fontId="10" fillId="2" borderId="96" xfId="17" applyNumberFormat="1" applyFont="1" applyFill="1" applyBorder="1" applyAlignment="1" applyProtection="1">
      <alignment horizontal="center" vertical="center" wrapText="1"/>
      <protection locked="0"/>
    </xf>
    <xf numFmtId="174" fontId="10" fillId="2" borderId="91" xfId="17" applyNumberFormat="1" applyFont="1" applyFill="1" applyBorder="1" applyAlignment="1" applyProtection="1">
      <alignment horizontal="center" vertical="center" wrapText="1"/>
      <protection locked="0"/>
    </xf>
    <xf numFmtId="174" fontId="10" fillId="2" borderId="80" xfId="17" applyNumberFormat="1" applyFont="1" applyFill="1" applyBorder="1" applyAlignment="1" applyProtection="1">
      <alignment horizontal="center" vertical="center" wrapText="1"/>
      <protection locked="0"/>
    </xf>
    <xf numFmtId="173" fontId="8" fillId="2" borderId="8" xfId="17" applyNumberFormat="1" applyFill="1" applyBorder="1" applyAlignment="1" applyProtection="1">
      <alignment horizontal="center" vertical="center"/>
      <protection locked="0"/>
    </xf>
    <xf numFmtId="173" fontId="8" fillId="2" borderId="24" xfId="17" applyNumberFormat="1" applyFill="1" applyBorder="1" applyAlignment="1" applyProtection="1">
      <alignment horizontal="center" vertical="center"/>
      <protection locked="0"/>
    </xf>
    <xf numFmtId="0" fontId="10" fillId="13" borderId="10" xfId="17" applyFont="1" applyFill="1" applyBorder="1" applyAlignment="1">
      <alignment horizontal="left" vertical="center" wrapText="1"/>
    </xf>
    <xf numFmtId="0" fontId="10" fillId="13" borderId="9" xfId="17" applyFont="1" applyFill="1" applyBorder="1" applyAlignment="1">
      <alignment horizontal="left" vertical="center" wrapText="1"/>
    </xf>
    <xf numFmtId="173" fontId="8" fillId="11" borderId="3" xfId="17" applyNumberFormat="1" applyFill="1" applyBorder="1" applyAlignment="1" applyProtection="1">
      <alignment horizontal="center" vertical="center"/>
      <protection locked="0"/>
    </xf>
    <xf numFmtId="173" fontId="8" fillId="11" borderId="64" xfId="17" applyNumberFormat="1" applyFill="1" applyBorder="1" applyAlignment="1" applyProtection="1">
      <alignment horizontal="center" vertical="center"/>
      <protection locked="0"/>
    </xf>
    <xf numFmtId="173" fontId="8" fillId="2" borderId="62" xfId="17" applyNumberFormat="1" applyFill="1" applyBorder="1" applyAlignment="1" applyProtection="1">
      <alignment horizontal="center" vertical="center"/>
      <protection locked="0"/>
    </xf>
    <xf numFmtId="173" fontId="8" fillId="2" borderId="63" xfId="17" applyNumberFormat="1" applyFill="1" applyBorder="1" applyAlignment="1" applyProtection="1">
      <alignment horizontal="center" vertical="center"/>
      <protection locked="0"/>
    </xf>
    <xf numFmtId="0" fontId="10" fillId="2" borderId="0" xfId="17" applyFont="1" applyFill="1" applyAlignment="1">
      <alignment horizontal="left"/>
    </xf>
    <xf numFmtId="0" fontId="10" fillId="11" borderId="0" xfId="17" applyFont="1" applyFill="1"/>
    <xf numFmtId="0" fontId="8" fillId="0" borderId="0" xfId="17"/>
    <xf numFmtId="173" fontId="8" fillId="11" borderId="24" xfId="17" applyNumberFormat="1" applyFill="1" applyBorder="1" applyAlignment="1" applyProtection="1">
      <alignment horizontal="center" vertical="center"/>
      <protection locked="0"/>
    </xf>
    <xf numFmtId="173" fontId="8" fillId="11" borderId="8" xfId="17" applyNumberFormat="1" applyFill="1" applyBorder="1" applyAlignment="1" applyProtection="1">
      <alignment horizontal="center" vertical="center"/>
      <protection locked="0"/>
    </xf>
    <xf numFmtId="173" fontId="8" fillId="2" borderId="60" xfId="17" applyNumberFormat="1" applyFill="1" applyBorder="1" applyAlignment="1" applyProtection="1">
      <alignment horizontal="center" vertical="center"/>
      <protection locked="0"/>
    </xf>
    <xf numFmtId="175" fontId="8" fillId="2" borderId="32" xfId="17" applyNumberFormat="1" applyFill="1" applyBorder="1" applyAlignment="1">
      <alignment horizontal="center" vertical="center"/>
    </xf>
    <xf numFmtId="175" fontId="8" fillId="2" borderId="3" xfId="17" applyNumberFormat="1" applyFill="1" applyBorder="1" applyAlignment="1">
      <alignment horizontal="center" vertical="center"/>
    </xf>
    <xf numFmtId="175" fontId="8" fillId="2" borderId="64" xfId="17" applyNumberFormat="1" applyFill="1" applyBorder="1" applyAlignment="1">
      <alignment horizontal="center" vertical="center"/>
    </xf>
    <xf numFmtId="174" fontId="10" fillId="11" borderId="32" xfId="17" applyNumberFormat="1" applyFont="1" applyFill="1" applyBorder="1" applyAlignment="1" applyProtection="1">
      <alignment horizontal="center" vertical="center"/>
      <protection locked="0"/>
    </xf>
    <xf numFmtId="174" fontId="10" fillId="11" borderId="3" xfId="17" applyNumberFormat="1" applyFont="1" applyFill="1" applyBorder="1" applyAlignment="1" applyProtection="1">
      <alignment horizontal="center" vertical="center"/>
      <protection locked="0"/>
    </xf>
    <xf numFmtId="174" fontId="10" fillId="11" borderId="64" xfId="17" applyNumberFormat="1" applyFont="1" applyFill="1" applyBorder="1" applyAlignment="1" applyProtection="1">
      <alignment horizontal="center" vertical="center"/>
      <protection locked="0"/>
    </xf>
    <xf numFmtId="175" fontId="8" fillId="2" borderId="63" xfId="17" applyNumberFormat="1" applyFill="1" applyBorder="1" applyAlignment="1">
      <alignment horizontal="center" vertical="center"/>
    </xf>
    <xf numFmtId="175" fontId="8" fillId="2" borderId="62" xfId="17" applyNumberFormat="1" applyFill="1" applyBorder="1" applyAlignment="1">
      <alignment horizontal="center" vertical="center"/>
    </xf>
    <xf numFmtId="0" fontId="8" fillId="13" borderId="10" xfId="17" applyFill="1" applyBorder="1" applyAlignment="1">
      <alignment horizontal="left" vertical="center"/>
    </xf>
    <xf numFmtId="0" fontId="8" fillId="13" borderId="9" xfId="17" applyFill="1" applyBorder="1" applyAlignment="1">
      <alignment horizontal="left" vertical="center"/>
    </xf>
    <xf numFmtId="172" fontId="8" fillId="2" borderId="32" xfId="17" applyNumberFormat="1" applyFill="1" applyBorder="1" applyAlignment="1" applyProtection="1">
      <alignment horizontal="center" vertical="center"/>
      <protection locked="0"/>
    </xf>
    <xf numFmtId="172" fontId="8" fillId="2" borderId="25" xfId="17" applyNumberFormat="1" applyFill="1" applyBorder="1" applyAlignment="1" applyProtection="1">
      <alignment horizontal="center" vertical="center"/>
      <protection locked="0"/>
    </xf>
    <xf numFmtId="172" fontId="8" fillId="2" borderId="64" xfId="17" applyNumberFormat="1" applyFill="1" applyBorder="1" applyAlignment="1" applyProtection="1">
      <alignment horizontal="center" vertical="center"/>
      <protection locked="0"/>
    </xf>
    <xf numFmtId="172" fontId="8" fillId="2" borderId="61" xfId="17" applyNumberFormat="1" applyFill="1" applyBorder="1" applyAlignment="1" applyProtection="1">
      <alignment horizontal="center" vertical="center"/>
      <protection locked="0"/>
    </xf>
    <xf numFmtId="173" fontId="8" fillId="2" borderId="32" xfId="17" applyNumberFormat="1" applyFill="1" applyBorder="1" applyAlignment="1" applyProtection="1">
      <alignment horizontal="center" vertical="center"/>
      <protection locked="0"/>
    </xf>
    <xf numFmtId="173" fontId="8" fillId="2" borderId="3" xfId="17" applyNumberFormat="1" applyFill="1" applyBorder="1" applyAlignment="1" applyProtection="1">
      <alignment horizontal="center" vertical="center"/>
      <protection locked="0"/>
    </xf>
    <xf numFmtId="173" fontId="8" fillId="2" borderId="64" xfId="17" applyNumberFormat="1" applyFill="1" applyBorder="1" applyAlignment="1" applyProtection="1">
      <alignment horizontal="center" vertical="center"/>
      <protection locked="0"/>
    </xf>
    <xf numFmtId="172" fontId="9" fillId="2" borderId="40" xfId="17" applyNumberFormat="1" applyFont="1" applyFill="1" applyBorder="1" applyAlignment="1" applyProtection="1">
      <alignment horizontal="center" vertical="center"/>
      <protection locked="0"/>
    </xf>
    <xf numFmtId="172" fontId="9" fillId="2" borderId="53" xfId="17" applyNumberFormat="1" applyFont="1" applyFill="1" applyBorder="1" applyAlignment="1" applyProtection="1">
      <alignment horizontal="center" vertical="center"/>
      <protection locked="0"/>
    </xf>
    <xf numFmtId="172" fontId="8" fillId="2" borderId="3" xfId="17" applyNumberFormat="1" applyFill="1" applyBorder="1" applyAlignment="1" applyProtection="1">
      <alignment horizontal="center" vertical="center"/>
      <protection locked="0"/>
    </xf>
    <xf numFmtId="172" fontId="8" fillId="2" borderId="18" xfId="17" applyNumberFormat="1" applyFill="1" applyBorder="1" applyAlignment="1" applyProtection="1">
      <alignment horizontal="center" vertical="center"/>
      <protection locked="0"/>
    </xf>
    <xf numFmtId="173" fontId="9" fillId="2" borderId="52" xfId="17" applyNumberFormat="1" applyFont="1" applyFill="1" applyBorder="1" applyAlignment="1" applyProtection="1">
      <alignment horizontal="center" vertical="center"/>
      <protection locked="0"/>
    </xf>
    <xf numFmtId="173" fontId="9" fillId="2" borderId="46" xfId="17" applyNumberFormat="1" applyFont="1" applyFill="1" applyBorder="1" applyAlignment="1" applyProtection="1">
      <alignment horizontal="center" vertical="center"/>
      <protection locked="0"/>
    </xf>
    <xf numFmtId="0" fontId="11" fillId="2" borderId="90" xfId="17" applyFont="1" applyFill="1" applyBorder="1" applyAlignment="1">
      <alignment horizontal="left" vertical="center"/>
    </xf>
    <xf numFmtId="0" fontId="11" fillId="2" borderId="69" xfId="17" applyFont="1" applyFill="1" applyBorder="1" applyAlignment="1">
      <alignment horizontal="left" vertical="center"/>
    </xf>
    <xf numFmtId="172" fontId="9" fillId="2" borderId="52" xfId="17" applyNumberFormat="1" applyFont="1" applyFill="1" applyBorder="1" applyAlignment="1" applyProtection="1">
      <alignment horizontal="center" vertical="center"/>
      <protection locked="0"/>
    </xf>
    <xf numFmtId="172" fontId="9" fillId="2" borderId="46" xfId="17" applyNumberFormat="1" applyFont="1" applyFill="1" applyBorder="1" applyAlignment="1" applyProtection="1">
      <alignment horizontal="center" vertical="center"/>
      <protection locked="0"/>
    </xf>
    <xf numFmtId="0" fontId="27" fillId="10" borderId="24" xfId="16" applyFont="1" applyFill="1" applyBorder="1" applyAlignment="1">
      <alignment horizontal="left"/>
    </xf>
    <xf numFmtId="0" fontId="27" fillId="10" borderId="9" xfId="16" applyFont="1" applyFill="1" applyBorder="1" applyAlignment="1">
      <alignment horizontal="left"/>
    </xf>
    <xf numFmtId="0" fontId="27" fillId="10" borderId="8" xfId="16" applyFont="1" applyFill="1" applyBorder="1" applyAlignment="1">
      <alignment horizontal="left"/>
    </xf>
    <xf numFmtId="10" fontId="11" fillId="3" borderId="26" xfId="2" applyNumberFormat="1" applyFont="1" applyFill="1" applyBorder="1" applyAlignment="1" applyProtection="1">
      <alignment horizontal="center" vertical="center"/>
    </xf>
    <xf numFmtId="10" fontId="11" fillId="3" borderId="27" xfId="2" applyNumberFormat="1" applyFont="1" applyFill="1" applyBorder="1" applyAlignment="1" applyProtection="1">
      <alignment horizontal="center" vertical="center"/>
    </xf>
    <xf numFmtId="0" fontId="11" fillId="3" borderId="27" xfId="17" applyFont="1" applyFill="1" applyBorder="1" applyAlignment="1">
      <alignment horizontal="left" vertical="center"/>
    </xf>
    <xf numFmtId="173" fontId="9" fillId="2" borderId="28" xfId="17" applyNumberFormat="1" applyFont="1" applyFill="1" applyBorder="1" applyAlignment="1" applyProtection="1">
      <alignment horizontal="center" vertical="center"/>
      <protection locked="0"/>
    </xf>
    <xf numFmtId="173" fontId="9" fillId="2" borderId="65" xfId="17" applyNumberFormat="1" applyFont="1" applyFill="1" applyBorder="1" applyAlignment="1" applyProtection="1">
      <alignment horizontal="center" vertical="center"/>
      <protection locked="0"/>
    </xf>
    <xf numFmtId="174" fontId="11" fillId="2" borderId="68" xfId="17" applyNumberFormat="1" applyFont="1" applyFill="1" applyBorder="1" applyAlignment="1" applyProtection="1">
      <alignment horizontal="center" vertical="center"/>
      <protection locked="0"/>
    </xf>
    <xf numFmtId="174" fontId="11" fillId="2" borderId="69" xfId="17" applyNumberFormat="1" applyFont="1" applyFill="1" applyBorder="1" applyAlignment="1" applyProtection="1">
      <alignment horizontal="center" vertical="center"/>
      <protection locked="0"/>
    </xf>
    <xf numFmtId="175" fontId="9" fillId="2" borderId="66" xfId="17" applyNumberFormat="1" applyFont="1" applyFill="1" applyBorder="1" applyAlignment="1">
      <alignment horizontal="center" vertical="center"/>
    </xf>
    <xf numFmtId="173" fontId="9" fillId="2" borderId="66" xfId="17" applyNumberFormat="1" applyFont="1" applyFill="1" applyBorder="1" applyAlignment="1" applyProtection="1">
      <alignment horizontal="center" vertical="center"/>
      <protection locked="0"/>
    </xf>
    <xf numFmtId="172" fontId="9" fillId="2" borderId="66" xfId="17" applyNumberFormat="1" applyFont="1" applyFill="1" applyBorder="1" applyAlignment="1" applyProtection="1">
      <alignment horizontal="center" vertical="center"/>
      <protection locked="0"/>
    </xf>
    <xf numFmtId="172" fontId="9" fillId="2" borderId="67" xfId="17" applyNumberFormat="1" applyFont="1" applyFill="1" applyBorder="1" applyAlignment="1" applyProtection="1">
      <alignment horizontal="center" vertical="center"/>
      <protection locked="0"/>
    </xf>
    <xf numFmtId="173" fontId="9" fillId="2" borderId="68" xfId="17" applyNumberFormat="1" applyFont="1" applyFill="1" applyBorder="1" applyAlignment="1" applyProtection="1">
      <alignment horizontal="center" vertical="center"/>
      <protection locked="0"/>
    </xf>
    <xf numFmtId="173" fontId="9" fillId="2" borderId="69" xfId="17" applyNumberFormat="1" applyFont="1" applyFill="1" applyBorder="1" applyAlignment="1" applyProtection="1">
      <alignment horizontal="center" vertical="center"/>
      <protection locked="0"/>
    </xf>
    <xf numFmtId="173" fontId="9" fillId="2" borderId="40" xfId="17" applyNumberFormat="1" applyFont="1" applyFill="1" applyBorder="1" applyAlignment="1" applyProtection="1">
      <alignment horizontal="center" vertical="center"/>
      <protection locked="0"/>
    </xf>
    <xf numFmtId="175" fontId="9" fillId="2" borderId="40" xfId="17" applyNumberFormat="1" applyFont="1" applyFill="1" applyBorder="1" applyAlignment="1">
      <alignment horizontal="center" vertical="center"/>
    </xf>
    <xf numFmtId="0" fontId="10" fillId="0" borderId="24" xfId="23" applyFont="1" applyBorder="1" applyAlignment="1">
      <alignment horizontal="left"/>
    </xf>
    <xf numFmtId="0" fontId="10" fillId="0" borderId="8" xfId="23" applyFont="1" applyBorder="1" applyAlignment="1">
      <alignment horizontal="left"/>
    </xf>
    <xf numFmtId="0" fontId="0" fillId="0" borderId="3" xfId="23" applyFont="1" applyBorder="1" applyAlignment="1">
      <alignment horizontal="left"/>
    </xf>
    <xf numFmtId="0" fontId="8" fillId="0" borderId="3" xfId="23" applyFont="1" applyBorder="1" applyAlignment="1">
      <alignment horizontal="left"/>
    </xf>
    <xf numFmtId="2" fontId="11" fillId="16" borderId="24" xfId="0" applyNumberFormat="1" applyFont="1" applyFill="1" applyBorder="1" applyAlignment="1">
      <alignment horizontal="center" vertical="center" wrapText="1"/>
    </xf>
    <xf numFmtId="2" fontId="11" fillId="16" borderId="8" xfId="0" applyNumberFormat="1" applyFont="1" applyFill="1" applyBorder="1" applyAlignment="1">
      <alignment horizontal="center" vertical="center" wrapText="1"/>
    </xf>
    <xf numFmtId="0" fontId="52" fillId="0" borderId="43" xfId="0" applyFont="1" applyBorder="1" applyAlignment="1" applyProtection="1">
      <alignment horizontal="center" wrapText="1"/>
      <protection locked="0"/>
    </xf>
    <xf numFmtId="0" fontId="52" fillId="0" borderId="0" xfId="0" applyFont="1" applyAlignment="1" applyProtection="1">
      <alignment horizontal="center" wrapText="1"/>
      <protection locked="0"/>
    </xf>
    <xf numFmtId="0" fontId="52" fillId="0" borderId="44" xfId="0" applyFont="1" applyBorder="1" applyAlignment="1" applyProtection="1">
      <alignment horizontal="center" wrapText="1"/>
      <protection locked="0"/>
    </xf>
    <xf numFmtId="0" fontId="24" fillId="3" borderId="24" xfId="23" applyFont="1" applyFill="1" applyBorder="1" applyAlignment="1">
      <alignment horizontal="center"/>
    </xf>
    <xf numFmtId="0" fontId="24" fillId="3" borderId="9" xfId="23" applyFont="1" applyFill="1" applyBorder="1" applyAlignment="1">
      <alignment horizontal="center"/>
    </xf>
    <xf numFmtId="0" fontId="24" fillId="3" borderId="8" xfId="23" applyFont="1" applyFill="1" applyBorder="1" applyAlignment="1">
      <alignment horizontal="center"/>
    </xf>
    <xf numFmtId="0" fontId="8" fillId="5" borderId="24" xfId="23" applyFont="1" applyFill="1" applyBorder="1" applyAlignment="1">
      <alignment horizontal="center"/>
    </xf>
    <xf numFmtId="0" fontId="8" fillId="5" borderId="9" xfId="23" applyFont="1" applyFill="1" applyBorder="1" applyAlignment="1">
      <alignment horizontal="center"/>
    </xf>
    <xf numFmtId="0" fontId="8" fillId="5" borderId="8" xfId="23" applyFont="1" applyFill="1" applyBorder="1" applyAlignment="1">
      <alignment horizontal="center"/>
    </xf>
    <xf numFmtId="0" fontId="8" fillId="5" borderId="3" xfId="23" applyFont="1" applyFill="1" applyBorder="1" applyAlignment="1">
      <alignment horizontal="center"/>
    </xf>
    <xf numFmtId="0" fontId="8" fillId="0" borderId="24" xfId="23" applyFont="1" applyBorder="1" applyAlignment="1">
      <alignment horizontal="left"/>
    </xf>
    <xf numFmtId="0" fontId="8" fillId="0" borderId="8" xfId="23" applyFont="1" applyBorder="1" applyAlignment="1">
      <alignment horizontal="left"/>
    </xf>
    <xf numFmtId="0" fontId="23" fillId="11" borderId="24" xfId="0" applyFont="1" applyFill="1" applyBorder="1" applyAlignment="1">
      <alignment horizontal="center" vertical="center"/>
    </xf>
    <xf numFmtId="0" fontId="23" fillId="11" borderId="8" xfId="0" applyFont="1" applyFill="1" applyBorder="1" applyAlignment="1">
      <alignment horizontal="center" vertical="center"/>
    </xf>
    <xf numFmtId="0" fontId="55" fillId="3" borderId="9" xfId="23" applyFont="1" applyFill="1" applyBorder="1" applyAlignment="1">
      <alignment horizontal="center"/>
    </xf>
    <xf numFmtId="0" fontId="55" fillId="3" borderId="8" xfId="23" applyFont="1" applyFill="1" applyBorder="1" applyAlignment="1">
      <alignment horizontal="center"/>
    </xf>
    <xf numFmtId="0" fontId="0" fillId="0" borderId="24" xfId="23" applyFont="1" applyBorder="1" applyAlignment="1">
      <alignment horizontal="left"/>
    </xf>
    <xf numFmtId="0" fontId="0" fillId="0" borderId="63" xfId="23" applyFont="1" applyBorder="1" applyAlignment="1">
      <alignment horizontal="left"/>
    </xf>
    <xf numFmtId="0" fontId="8" fillId="0" borderId="62" xfId="23" applyFont="1" applyBorder="1" applyAlignment="1">
      <alignment horizontal="left"/>
    </xf>
    <xf numFmtId="0" fontId="9" fillId="2" borderId="24" xfId="23" applyFont="1" applyFill="1" applyBorder="1" applyAlignment="1">
      <alignment horizontal="center" vertical="center"/>
    </xf>
    <xf numFmtId="0" fontId="9" fillId="2" borderId="8" xfId="23" applyFont="1" applyFill="1" applyBorder="1" applyAlignment="1">
      <alignment horizontal="center" vertical="center"/>
    </xf>
    <xf numFmtId="174" fontId="15" fillId="17" borderId="7" xfId="23" applyNumberFormat="1" applyFont="1" applyFill="1" applyBorder="1" applyAlignment="1">
      <alignment horizontal="center"/>
    </xf>
    <xf numFmtId="174" fontId="15" fillId="17" borderId="13" xfId="23" applyNumberFormat="1" applyFont="1" applyFill="1" applyBorder="1" applyAlignment="1">
      <alignment horizontal="center"/>
    </xf>
    <xf numFmtId="0" fontId="19" fillId="0" borderId="24" xfId="23" applyFont="1" applyBorder="1" applyAlignment="1">
      <alignment horizontal="left"/>
    </xf>
    <xf numFmtId="0" fontId="19" fillId="0" borderId="8" xfId="23" applyFont="1" applyBorder="1" applyAlignment="1">
      <alignment horizontal="left"/>
    </xf>
    <xf numFmtId="0" fontId="8" fillId="0" borderId="63" xfId="23" applyFont="1" applyBorder="1" applyAlignment="1">
      <alignment horizontal="left"/>
    </xf>
    <xf numFmtId="20" fontId="8" fillId="0" borderId="41" xfId="23" applyNumberFormat="1" applyFont="1" applyBorder="1" applyAlignment="1">
      <alignment horizontal="center"/>
    </xf>
    <xf numFmtId="20" fontId="8" fillId="0" borderId="42" xfId="23" applyNumberFormat="1" applyFont="1" applyBorder="1" applyAlignment="1">
      <alignment horizontal="center"/>
    </xf>
    <xf numFmtId="20" fontId="8" fillId="0" borderId="43" xfId="23" applyNumberFormat="1" applyFont="1" applyBorder="1" applyAlignment="1">
      <alignment horizontal="center"/>
    </xf>
    <xf numFmtId="20" fontId="8" fillId="0" borderId="44" xfId="23" applyNumberFormat="1" applyFont="1" applyBorder="1" applyAlignment="1">
      <alignment horizontal="center"/>
    </xf>
    <xf numFmtId="20" fontId="8" fillId="0" borderId="91" xfId="23" applyNumberFormat="1" applyFont="1" applyBorder="1" applyAlignment="1">
      <alignment horizontal="center"/>
    </xf>
    <xf numFmtId="20" fontId="8" fillId="0" borderId="80" xfId="23" applyNumberFormat="1" applyFont="1" applyBorder="1" applyAlignment="1">
      <alignment horizontal="center"/>
    </xf>
    <xf numFmtId="1" fontId="10" fillId="0" borderId="39" xfId="23" applyNumberFormat="1" applyFont="1" applyBorder="1" applyAlignment="1">
      <alignment horizontal="center"/>
    </xf>
    <xf numFmtId="1" fontId="10" fillId="0" borderId="40" xfId="23" applyNumberFormat="1" applyFont="1" applyBorder="1" applyAlignment="1">
      <alignment horizontal="center"/>
    </xf>
    <xf numFmtId="1" fontId="10" fillId="0" borderId="81" xfId="23" applyNumberFormat="1" applyFont="1" applyBorder="1" applyAlignment="1">
      <alignment horizontal="center"/>
    </xf>
    <xf numFmtId="20" fontId="8" fillId="4" borderId="41" xfId="23" applyNumberFormat="1" applyFont="1" applyFill="1" applyBorder="1" applyAlignment="1">
      <alignment horizontal="center"/>
    </xf>
    <xf numFmtId="20" fontId="8" fillId="4" borderId="42" xfId="23" applyNumberFormat="1" applyFont="1" applyFill="1" applyBorder="1" applyAlignment="1">
      <alignment horizontal="center"/>
    </xf>
    <xf numFmtId="20" fontId="8" fillId="4" borderId="43" xfId="23" applyNumberFormat="1" applyFont="1" applyFill="1" applyBorder="1" applyAlignment="1">
      <alignment horizontal="center"/>
    </xf>
    <xf numFmtId="20" fontId="8" fillId="4" borderId="44" xfId="23" applyNumberFormat="1" applyFont="1" applyFill="1" applyBorder="1" applyAlignment="1">
      <alignment horizontal="center"/>
    </xf>
    <xf numFmtId="20" fontId="8" fillId="4" borderId="91" xfId="23" applyNumberFormat="1" applyFont="1" applyFill="1" applyBorder="1" applyAlignment="1">
      <alignment horizontal="center"/>
    </xf>
    <xf numFmtId="20" fontId="8" fillId="4" borderId="80" xfId="23" applyNumberFormat="1" applyFont="1" applyFill="1" applyBorder="1" applyAlignment="1">
      <alignment horizontal="center"/>
    </xf>
    <xf numFmtId="0" fontId="14" fillId="9" borderId="24" xfId="13" applyFont="1" applyFill="1" applyBorder="1" applyAlignment="1">
      <alignment horizontal="left"/>
    </xf>
    <xf numFmtId="0" fontId="14" fillId="9" borderId="9" xfId="13" applyFont="1" applyFill="1" applyBorder="1" applyAlignment="1">
      <alignment horizontal="left"/>
    </xf>
    <xf numFmtId="0" fontId="27" fillId="10" borderId="24" xfId="13" applyFont="1" applyFill="1" applyBorder="1" applyAlignment="1">
      <alignment horizontal="center"/>
    </xf>
    <xf numFmtId="0" fontId="27" fillId="10" borderId="9" xfId="13" applyFont="1" applyFill="1" applyBorder="1" applyAlignment="1">
      <alignment horizontal="center"/>
    </xf>
    <xf numFmtId="0" fontId="27" fillId="10" borderId="8" xfId="13" applyFont="1" applyFill="1" applyBorder="1" applyAlignment="1">
      <alignment horizontal="center"/>
    </xf>
    <xf numFmtId="0" fontId="11" fillId="10" borderId="24" xfId="13" applyFont="1" applyFill="1" applyBorder="1" applyAlignment="1">
      <alignment horizontal="center"/>
    </xf>
    <xf numFmtId="0" fontId="11" fillId="10" borderId="9" xfId="13" applyFont="1" applyFill="1" applyBorder="1" applyAlignment="1">
      <alignment horizontal="center"/>
    </xf>
    <xf numFmtId="0" fontId="11" fillId="14" borderId="7" xfId="16" applyFont="1" applyFill="1" applyBorder="1" applyAlignment="1">
      <alignment horizontal="left" vertical="top"/>
    </xf>
    <xf numFmtId="0" fontId="11" fillId="14" borderId="12" xfId="16" applyFont="1" applyFill="1" applyBorder="1" applyAlignment="1">
      <alignment horizontal="left" vertical="top"/>
    </xf>
    <xf numFmtId="0" fontId="11" fillId="14" borderId="26" xfId="16" applyFont="1" applyFill="1" applyBorder="1" applyAlignment="1">
      <alignment horizontal="left" vertical="top"/>
    </xf>
    <xf numFmtId="0" fontId="11" fillId="14" borderId="27" xfId="16" applyFont="1" applyFill="1" applyBorder="1" applyAlignment="1">
      <alignment horizontal="left" vertical="top"/>
    </xf>
    <xf numFmtId="0" fontId="11" fillId="0" borderId="22" xfId="16" applyFont="1" applyBorder="1" applyAlignment="1">
      <alignment vertical="top" wrapText="1"/>
    </xf>
    <xf numFmtId="0" fontId="11" fillId="0" borderId="27" xfId="16" applyFont="1" applyBorder="1" applyAlignment="1">
      <alignment vertical="top" wrapText="1"/>
    </xf>
    <xf numFmtId="0" fontId="11" fillId="0" borderId="23" xfId="16" applyFont="1" applyBorder="1" applyAlignment="1">
      <alignment vertical="top" wrapText="1"/>
    </xf>
    <xf numFmtId="0" fontId="11" fillId="0" borderId="29" xfId="16" applyFont="1" applyBorder="1" applyAlignment="1">
      <alignment vertical="top" wrapText="1"/>
    </xf>
    <xf numFmtId="172" fontId="11" fillId="2" borderId="7" xfId="16" applyNumberFormat="1" applyFont="1" applyFill="1" applyBorder="1" applyAlignment="1">
      <alignment horizontal="right" vertical="top"/>
    </xf>
    <xf numFmtId="172" fontId="11" fillId="2" borderId="12" xfId="16" applyNumberFormat="1" applyFont="1" applyFill="1" applyBorder="1" applyAlignment="1">
      <alignment horizontal="right" vertical="top"/>
    </xf>
    <xf numFmtId="0" fontId="11" fillId="0" borderId="33" xfId="16" applyFont="1" applyBorder="1" applyAlignment="1">
      <alignment horizontal="left" vertical="top" wrapText="1"/>
    </xf>
    <xf numFmtId="0" fontId="11" fillId="0" borderId="4" xfId="16" applyFont="1" applyBorder="1" applyAlignment="1">
      <alignment horizontal="left" vertical="top" wrapText="1"/>
    </xf>
    <xf numFmtId="0" fontId="11" fillId="0" borderId="21" xfId="16" applyFont="1" applyBorder="1" applyAlignment="1">
      <alignment horizontal="left" vertical="top" wrapText="1"/>
    </xf>
    <xf numFmtId="0" fontId="10" fillId="0" borderId="10" xfId="16" applyFont="1" applyBorder="1" applyAlignment="1">
      <alignment horizontal="left" vertical="top"/>
    </xf>
    <xf numFmtId="0" fontId="10" fillId="0" borderId="9" xfId="16" applyFont="1" applyBorder="1" applyAlignment="1">
      <alignment horizontal="left" vertical="top"/>
    </xf>
    <xf numFmtId="0" fontId="10" fillId="0" borderId="19" xfId="16" applyFont="1" applyBorder="1" applyAlignment="1">
      <alignment horizontal="left" vertical="top"/>
    </xf>
    <xf numFmtId="0" fontId="8" fillId="0" borderId="59" xfId="16" applyFont="1" applyBorder="1" applyAlignment="1">
      <alignment horizontal="left" vertical="top"/>
    </xf>
    <xf numFmtId="0" fontId="8" fillId="0" borderId="60" xfId="16" applyFont="1" applyBorder="1" applyAlignment="1">
      <alignment horizontal="left" vertical="top"/>
    </xf>
    <xf numFmtId="0" fontId="11" fillId="0" borderId="30" xfId="16" applyFont="1" applyBorder="1" applyAlignment="1">
      <alignment horizontal="left" vertical="top" wrapText="1"/>
    </xf>
    <xf numFmtId="0" fontId="11" fillId="0" borderId="50" xfId="16" applyFont="1" applyBorder="1" applyAlignment="1">
      <alignment horizontal="left" vertical="top" wrapText="1"/>
    </xf>
    <xf numFmtId="0" fontId="9" fillId="0" borderId="1" xfId="16" applyFont="1" applyBorder="1" applyAlignment="1">
      <alignment horizontal="left" vertical="top" wrapText="1"/>
    </xf>
    <xf numFmtId="0" fontId="9" fillId="0" borderId="0" xfId="16" applyFont="1" applyAlignment="1">
      <alignment horizontal="left" vertical="top" wrapText="1"/>
    </xf>
    <xf numFmtId="0" fontId="16" fillId="4" borderId="10" xfId="16" applyFont="1" applyFill="1" applyBorder="1" applyAlignment="1">
      <alignment horizontal="left" vertical="top" wrapText="1"/>
    </xf>
    <xf numFmtId="0" fontId="16" fillId="4" borderId="9" xfId="16" applyFont="1" applyFill="1" applyBorder="1" applyAlignment="1">
      <alignment horizontal="left" vertical="top" wrapText="1"/>
    </xf>
    <xf numFmtId="0" fontId="16" fillId="4" borderId="19" xfId="16" applyFont="1" applyFill="1" applyBorder="1" applyAlignment="1">
      <alignment horizontal="left" vertical="top" wrapText="1"/>
    </xf>
    <xf numFmtId="0" fontId="9" fillId="0" borderId="77" xfId="16" applyFont="1" applyBorder="1" applyAlignment="1">
      <alignment horizontal="left" vertical="top" wrapText="1"/>
    </xf>
    <xf numFmtId="0" fontId="9" fillId="0" borderId="78" xfId="16" applyFont="1" applyBorder="1" applyAlignment="1">
      <alignment horizontal="left" vertical="top" wrapText="1"/>
    </xf>
    <xf numFmtId="172" fontId="11" fillId="2" borderId="23" xfId="16" applyNumberFormat="1" applyFont="1" applyFill="1" applyBorder="1" applyAlignment="1">
      <alignment horizontal="left"/>
    </xf>
    <xf numFmtId="0" fontId="26" fillId="0" borderId="28" xfId="16" applyFont="1" applyBorder="1" applyAlignment="1">
      <alignment horizontal="left"/>
    </xf>
    <xf numFmtId="0" fontId="26" fillId="0" borderId="29" xfId="16" applyFont="1" applyBorder="1" applyAlignment="1">
      <alignment horizontal="left"/>
    </xf>
    <xf numFmtId="0" fontId="10" fillId="0" borderId="10" xfId="16" applyFont="1" applyBorder="1" applyAlignment="1">
      <alignment horizontal="left" vertical="top" wrapText="1"/>
    </xf>
    <xf numFmtId="0" fontId="10" fillId="0" borderId="9" xfId="16" applyFont="1" applyBorder="1" applyAlignment="1">
      <alignment horizontal="left" vertical="top" wrapText="1"/>
    </xf>
    <xf numFmtId="0" fontId="10" fillId="0" borderId="19" xfId="16" applyFont="1" applyBorder="1" applyAlignment="1">
      <alignment horizontal="left" vertical="top" wrapText="1"/>
    </xf>
    <xf numFmtId="172" fontId="11" fillId="2" borderId="7" xfId="16" applyNumberFormat="1" applyFont="1" applyFill="1" applyBorder="1" applyAlignment="1">
      <alignment horizontal="left"/>
    </xf>
    <xf numFmtId="172" fontId="11" fillId="2" borderId="12" xfId="16" applyNumberFormat="1" applyFont="1" applyFill="1" applyBorder="1" applyAlignment="1">
      <alignment horizontal="left"/>
    </xf>
    <xf numFmtId="172" fontId="11" fillId="2" borderId="13" xfId="16" applyNumberFormat="1" applyFont="1" applyFill="1" applyBorder="1" applyAlignment="1">
      <alignment horizontal="left"/>
    </xf>
    <xf numFmtId="0" fontId="10" fillId="0" borderId="34" xfId="16" applyFont="1" applyBorder="1" applyAlignment="1">
      <alignment horizontal="left" vertical="top" wrapText="1"/>
    </xf>
    <xf numFmtId="0" fontId="10" fillId="0" borderId="35" xfId="16" applyFont="1" applyBorder="1" applyAlignment="1">
      <alignment horizontal="left" vertical="top" wrapText="1"/>
    </xf>
    <xf numFmtId="0" fontId="10" fillId="0" borderId="82" xfId="16" applyFont="1" applyBorder="1" applyAlignment="1">
      <alignment horizontal="left" vertical="top" wrapText="1"/>
    </xf>
    <xf numFmtId="172" fontId="11" fillId="2" borderId="28" xfId="16" applyNumberFormat="1" applyFont="1" applyFill="1" applyBorder="1" applyAlignment="1">
      <alignment horizontal="left"/>
    </xf>
    <xf numFmtId="172" fontId="11" fillId="2" borderId="29" xfId="16" applyNumberFormat="1" applyFont="1" applyFill="1" applyBorder="1" applyAlignment="1">
      <alignment horizontal="left"/>
    </xf>
    <xf numFmtId="167" fontId="11" fillId="2" borderId="0" xfId="16" applyNumberFormat="1" applyFont="1" applyFill="1" applyAlignment="1">
      <alignment horizontal="left"/>
    </xf>
    <xf numFmtId="172" fontId="10" fillId="2" borderId="10" xfId="16" applyNumberFormat="1" applyFont="1" applyFill="1" applyBorder="1" applyAlignment="1">
      <alignment horizontal="left"/>
    </xf>
    <xf numFmtId="172" fontId="10" fillId="2" borderId="9" xfId="16" applyNumberFormat="1" applyFont="1" applyFill="1" applyBorder="1" applyAlignment="1">
      <alignment horizontal="left"/>
    </xf>
    <xf numFmtId="172" fontId="10" fillId="2" borderId="19" xfId="16" applyNumberFormat="1" applyFont="1" applyFill="1" applyBorder="1" applyAlignment="1">
      <alignment horizontal="left"/>
    </xf>
    <xf numFmtId="0" fontId="10" fillId="0" borderId="11" xfId="16" applyFont="1" applyBorder="1" applyAlignment="1">
      <alignment horizontal="left" vertical="top" wrapText="1"/>
    </xf>
    <xf numFmtId="0" fontId="10" fillId="0" borderId="17" xfId="16" applyFont="1" applyBorder="1" applyAlignment="1">
      <alignment horizontal="left" vertical="top" wrapText="1"/>
    </xf>
    <xf numFmtId="167" fontId="11" fillId="2" borderId="12" xfId="16" applyNumberFormat="1" applyFont="1" applyFill="1" applyBorder="1" applyAlignment="1">
      <alignment horizontal="left"/>
    </xf>
    <xf numFmtId="172" fontId="11" fillId="2" borderId="84" xfId="16" applyNumberFormat="1" applyFont="1" applyFill="1" applyBorder="1" applyAlignment="1">
      <alignment horizontal="left"/>
    </xf>
    <xf numFmtId="172" fontId="11" fillId="2" borderId="66" xfId="16" applyNumberFormat="1" applyFont="1" applyFill="1" applyBorder="1" applyAlignment="1">
      <alignment horizontal="left"/>
    </xf>
    <xf numFmtId="172" fontId="11" fillId="2" borderId="85" xfId="16" applyNumberFormat="1" applyFont="1" applyFill="1" applyBorder="1" applyAlignment="1">
      <alignment horizontal="left"/>
    </xf>
    <xf numFmtId="167" fontId="11" fillId="2" borderId="28" xfId="16" applyNumberFormat="1" applyFont="1" applyFill="1" applyBorder="1" applyAlignment="1">
      <alignment horizontal="left"/>
    </xf>
    <xf numFmtId="0" fontId="9" fillId="14" borderId="7" xfId="16" applyFont="1" applyFill="1" applyBorder="1" applyAlignment="1">
      <alignment horizontal="left" vertical="top"/>
    </xf>
    <xf numFmtId="0" fontId="9" fillId="14" borderId="12" xfId="16" applyFont="1" applyFill="1" applyBorder="1" applyAlignment="1">
      <alignment horizontal="left" vertical="top"/>
    </xf>
    <xf numFmtId="0" fontId="8" fillId="0" borderId="11" xfId="16" applyFont="1" applyBorder="1" applyAlignment="1">
      <alignment horizontal="left" vertical="top" wrapText="1"/>
    </xf>
    <xf numFmtId="0" fontId="8" fillId="0" borderId="17" xfId="16" applyFont="1" applyBorder="1" applyAlignment="1">
      <alignment horizontal="left" vertical="top" wrapText="1"/>
    </xf>
    <xf numFmtId="0" fontId="11" fillId="14" borderId="13" xfId="16" applyFont="1" applyFill="1" applyBorder="1" applyAlignment="1">
      <alignment horizontal="left" vertical="top"/>
    </xf>
    <xf numFmtId="172" fontId="11" fillId="2" borderId="30" xfId="16" applyNumberFormat="1" applyFont="1" applyFill="1" applyBorder="1" applyAlignment="1">
      <alignment horizontal="right" vertical="top"/>
    </xf>
    <xf numFmtId="172" fontId="11" fillId="2" borderId="50" xfId="16" applyNumberFormat="1" applyFont="1" applyFill="1" applyBorder="1" applyAlignment="1">
      <alignment horizontal="right" vertical="top"/>
    </xf>
    <xf numFmtId="172" fontId="11" fillId="2" borderId="56" xfId="16" applyNumberFormat="1" applyFont="1" applyFill="1" applyBorder="1" applyAlignment="1">
      <alignment horizontal="right" vertical="top"/>
    </xf>
    <xf numFmtId="172" fontId="10" fillId="2" borderId="59" xfId="16" applyNumberFormat="1" applyFont="1" applyFill="1" applyBorder="1" applyAlignment="1">
      <alignment horizontal="left"/>
    </xf>
    <xf numFmtId="172" fontId="10" fillId="2" borderId="60" xfId="16" applyNumberFormat="1" applyFont="1" applyFill="1" applyBorder="1" applyAlignment="1">
      <alignment horizontal="left"/>
    </xf>
    <xf numFmtId="172" fontId="10" fillId="2" borderId="70" xfId="16" applyNumberFormat="1" applyFont="1" applyFill="1" applyBorder="1" applyAlignment="1">
      <alignment horizontal="left"/>
    </xf>
    <xf numFmtId="172" fontId="10" fillId="2" borderId="77" xfId="16" applyNumberFormat="1" applyFont="1" applyFill="1" applyBorder="1" applyAlignment="1">
      <alignment horizontal="left"/>
    </xf>
    <xf numFmtId="172" fontId="10" fillId="2" borderId="78" xfId="16" applyNumberFormat="1" applyFont="1" applyFill="1" applyBorder="1" applyAlignment="1">
      <alignment horizontal="left"/>
    </xf>
    <xf numFmtId="172" fontId="10" fillId="2" borderId="86" xfId="16" applyNumberFormat="1" applyFont="1" applyFill="1" applyBorder="1" applyAlignment="1">
      <alignment horizontal="left"/>
    </xf>
    <xf numFmtId="0" fontId="11" fillId="15" borderId="28" xfId="16" applyFont="1" applyFill="1" applyBorder="1" applyAlignment="1">
      <alignment horizontal="left" vertical="top" wrapText="1"/>
    </xf>
    <xf numFmtId="0" fontId="60" fillId="6" borderId="0" xfId="16" applyFont="1" applyFill="1" applyAlignment="1">
      <alignment horizontal="left"/>
    </xf>
    <xf numFmtId="0" fontId="23" fillId="4" borderId="43" xfId="0" applyFont="1" applyFill="1" applyBorder="1" applyAlignment="1">
      <alignment horizontal="center"/>
    </xf>
    <xf numFmtId="0" fontId="23" fillId="4" borderId="0" xfId="0" applyFont="1" applyFill="1" applyAlignment="1">
      <alignment horizontal="center"/>
    </xf>
    <xf numFmtId="0" fontId="28" fillId="8" borderId="3" xfId="13" applyFont="1" applyFill="1" applyBorder="1" applyAlignment="1">
      <alignment horizontal="left"/>
    </xf>
    <xf numFmtId="0" fontId="61" fillId="0" borderId="3" xfId="13" applyFont="1" applyBorder="1" applyAlignment="1">
      <alignment horizontal="center" vertical="center" wrapText="1"/>
    </xf>
    <xf numFmtId="0" fontId="61" fillId="0" borderId="3" xfId="13" applyFont="1" applyBorder="1" applyAlignment="1">
      <alignment horizontal="center"/>
    </xf>
    <xf numFmtId="0" fontId="61" fillId="0" borderId="3" xfId="0" applyFont="1" applyBorder="1" applyAlignment="1">
      <alignment horizontal="center"/>
    </xf>
    <xf numFmtId="0" fontId="15" fillId="13" borderId="24" xfId="0" applyFont="1" applyFill="1" applyBorder="1" applyAlignment="1">
      <alignment horizontal="center"/>
    </xf>
    <xf numFmtId="0" fontId="15" fillId="13" borderId="9" xfId="0" applyFont="1" applyFill="1" applyBorder="1" applyAlignment="1">
      <alignment horizontal="center"/>
    </xf>
    <xf numFmtId="0" fontId="15" fillId="13" borderId="8" xfId="0" applyFont="1" applyFill="1" applyBorder="1" applyAlignment="1">
      <alignment horizontal="center"/>
    </xf>
    <xf numFmtId="0" fontId="11" fillId="13" borderId="24" xfId="0" applyFont="1" applyFill="1" applyBorder="1" applyAlignment="1">
      <alignment horizontal="center"/>
    </xf>
    <xf numFmtId="0" fontId="11" fillId="13" borderId="8" xfId="0" applyFont="1" applyFill="1" applyBorder="1" applyAlignment="1">
      <alignment horizontal="center"/>
    </xf>
    <xf numFmtId="0" fontId="11" fillId="13" borderId="4" xfId="0" applyFont="1" applyFill="1" applyBorder="1" applyAlignment="1">
      <alignment horizontal="center"/>
    </xf>
    <xf numFmtId="0" fontId="11" fillId="13" borderId="5" xfId="0" applyFont="1" applyFill="1" applyBorder="1" applyAlignment="1">
      <alignment horizontal="center"/>
    </xf>
  </cellXfs>
  <cellStyles count="42">
    <cellStyle name="Euro" xfId="5"/>
    <cellStyle name="Komma 2" xfId="3"/>
    <cellStyle name="Komma 3" xfId="18"/>
    <cellStyle name="Link 2" xfId="14"/>
    <cellStyle name="Prozent" xfId="22" builtinId="5"/>
    <cellStyle name="Prozent 2" xfId="12"/>
    <cellStyle name="Prozent 2 2" xfId="2"/>
    <cellStyle name="Prozent 2 3" xfId="33"/>
    <cellStyle name="Prozent 3" xfId="7"/>
    <cellStyle name="Prozent 3 2" xfId="9"/>
    <cellStyle name="Prozent 3 2 2" xfId="30"/>
    <cellStyle name="Prozent 3 3" xfId="28"/>
    <cellStyle name="Prozent 4" xfId="21"/>
    <cellStyle name="Prozent 4 2" xfId="38"/>
    <cellStyle name="Prozent 5" xfId="24"/>
    <cellStyle name="Prozent 6" xfId="25"/>
    <cellStyle name="Prozent 6 2" xfId="40"/>
    <cellStyle name="Standard" xfId="0" builtinId="0"/>
    <cellStyle name="Standard 2" xfId="4"/>
    <cellStyle name="Standard 2 2 2" xfId="15"/>
    <cellStyle name="Standard 3" xfId="1"/>
    <cellStyle name="Standard 4" xfId="10"/>
    <cellStyle name="Standard 4 2" xfId="31"/>
    <cellStyle name="Standard 5" xfId="6"/>
    <cellStyle name="Standard 5 2" xfId="8"/>
    <cellStyle name="Standard 5 2 2" xfId="29"/>
    <cellStyle name="Standard 5 3" xfId="16"/>
    <cellStyle name="Standard 5 3 2" xfId="35"/>
    <cellStyle name="Standard 5 4" xfId="27"/>
    <cellStyle name="Standard 6" xfId="13"/>
    <cellStyle name="Standard 6 2" xfId="34"/>
    <cellStyle name="Standard 7" xfId="17"/>
    <cellStyle name="Standard 8" xfId="23"/>
    <cellStyle name="Standard 8 2" xfId="39"/>
    <cellStyle name="Währung" xfId="26" builtinId="4"/>
    <cellStyle name="Währung 2" xfId="11"/>
    <cellStyle name="Währung 2 2" xfId="19"/>
    <cellStyle name="Währung 2 2 2" xfId="36"/>
    <cellStyle name="Währung 2 3" xfId="32"/>
    <cellStyle name="Währung 3" xfId="20"/>
    <cellStyle name="Währung 3 2" xfId="37"/>
    <cellStyle name="Währung 4" xfId="41"/>
  </cellStyles>
  <dxfs count="0"/>
  <tableStyles count="0" defaultTableStyle="TableStyleMedium2" defaultPivotStyle="PivotStyleLight16"/>
  <colors>
    <mruColors>
      <color rgb="FFFFFF99"/>
      <color rgb="FFCCFFCC"/>
      <color rgb="FFFF99FF"/>
      <color rgb="FFCC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1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Tränkle, Michael" id="{4C783688-1B80-4B77-B5AD-D43C1ABEF98D}" userId="S::MTraenkle@paritaet-bw.de::a2e8a9a5-98c1-4ccd-9460-7c853f60e5bf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10" dT="2023-07-21T11:18:54.92" personId="{4C783688-1B80-4B77-B5AD-D43C1ABEF98D}" id="{E223F37C-61F0-42EB-84EF-87B0F3F1C9FC}">
    <text>Wert aus der Jugendhilfe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Relationship Id="rId4" Type="http://schemas.microsoft.com/office/2017/10/relationships/threadedComment" Target="../threadedComments/threadedComment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1:L52"/>
  <sheetViews>
    <sheetView showGridLines="0" zoomScale="90" zoomScaleNormal="90" workbookViewId="0">
      <selection activeCell="N15" sqref="N15"/>
    </sheetView>
  </sheetViews>
  <sheetFormatPr baseColWidth="10" defaultColWidth="10.5" defaultRowHeight="13.2" x14ac:dyDescent="0.25"/>
  <cols>
    <col min="1" max="1" width="4.3984375" style="100" customWidth="1"/>
    <col min="2" max="2" width="23.296875" style="27" customWidth="1"/>
    <col min="3" max="3" width="8.8984375" style="27" customWidth="1"/>
    <col min="4" max="4" width="18.796875" style="27" customWidth="1"/>
    <col min="5" max="5" width="16.69921875" style="27" customWidth="1"/>
    <col min="6" max="9" width="18.19921875" style="27" customWidth="1"/>
    <col min="10" max="10" width="2.296875" style="27" customWidth="1"/>
    <col min="11" max="16384" width="10.5" style="27"/>
  </cols>
  <sheetData>
    <row r="1" spans="1:11" ht="17.399999999999999" x14ac:dyDescent="0.3">
      <c r="A1" s="25"/>
      <c r="B1" s="26"/>
      <c r="C1" s="26"/>
      <c r="D1" s="26"/>
      <c r="E1" s="26"/>
      <c r="F1" s="26"/>
      <c r="G1" s="26"/>
      <c r="H1" s="26"/>
      <c r="I1" s="26"/>
      <c r="K1" s="28"/>
    </row>
    <row r="2" spans="1:11" ht="12.6" customHeight="1" x14ac:dyDescent="0.25">
      <c r="A2" s="536" t="s">
        <v>310</v>
      </c>
      <c r="B2" s="537"/>
      <c r="C2" s="537"/>
      <c r="D2" s="537"/>
      <c r="E2" s="537"/>
      <c r="F2" s="537"/>
      <c r="G2" s="537"/>
      <c r="H2" s="537"/>
      <c r="I2" s="538"/>
      <c r="K2" s="28"/>
    </row>
    <row r="3" spans="1:11" s="29" customFormat="1" x14ac:dyDescent="0.25">
      <c r="A3" s="539"/>
      <c r="B3" s="540"/>
      <c r="C3" s="540"/>
      <c r="D3" s="540"/>
      <c r="E3" s="540"/>
      <c r="F3" s="540"/>
      <c r="G3" s="540"/>
      <c r="H3" s="540"/>
      <c r="I3" s="541"/>
    </row>
    <row r="4" spans="1:11" x14ac:dyDescent="0.25">
      <c r="A4" s="542"/>
      <c r="B4" s="543"/>
      <c r="C4" s="543"/>
      <c r="D4" s="543"/>
      <c r="E4" s="543"/>
      <c r="F4" s="543"/>
      <c r="G4" s="543"/>
      <c r="H4" s="543"/>
      <c r="I4" s="544"/>
    </row>
    <row r="5" spans="1:11" x14ac:dyDescent="0.25">
      <c r="A5" s="545"/>
      <c r="B5" s="545"/>
      <c r="C5" s="545"/>
      <c r="D5" s="545"/>
      <c r="E5" s="545"/>
      <c r="F5" s="545"/>
      <c r="G5" s="545"/>
      <c r="H5" s="545"/>
      <c r="I5" s="545"/>
    </row>
    <row r="6" spans="1:11" ht="15" x14ac:dyDescent="0.25">
      <c r="A6" s="30"/>
      <c r="B6" s="545"/>
      <c r="C6" s="545"/>
      <c r="D6" s="545"/>
      <c r="E6" s="545"/>
      <c r="F6" s="545"/>
      <c r="G6" s="545"/>
      <c r="H6" s="545"/>
      <c r="I6" s="545"/>
    </row>
    <row r="7" spans="1:11" s="31" customFormat="1" ht="15.6" x14ac:dyDescent="0.25">
      <c r="A7" s="546" t="s">
        <v>69</v>
      </c>
      <c r="B7" s="547"/>
      <c r="C7" s="547"/>
      <c r="D7" s="547"/>
      <c r="E7" s="547"/>
      <c r="F7" s="547"/>
      <c r="G7" s="547"/>
      <c r="H7" s="547"/>
      <c r="I7" s="548"/>
    </row>
    <row r="8" spans="1:11" s="31" customFormat="1" ht="15.6" x14ac:dyDescent="0.25">
      <c r="A8" s="32"/>
      <c r="B8" s="33"/>
      <c r="C8" s="33"/>
      <c r="D8" s="33"/>
      <c r="E8" s="33"/>
      <c r="F8" s="33"/>
      <c r="G8" s="34"/>
      <c r="H8" s="34"/>
      <c r="I8" s="33"/>
    </row>
    <row r="9" spans="1:11" s="40" customFormat="1" x14ac:dyDescent="0.25">
      <c r="A9" s="35"/>
      <c r="B9" s="36"/>
      <c r="C9" s="549" t="s">
        <v>70</v>
      </c>
      <c r="D9" s="550"/>
      <c r="E9" s="550"/>
      <c r="F9" s="551"/>
      <c r="G9" s="37" t="s">
        <v>71</v>
      </c>
      <c r="H9" s="38"/>
      <c r="I9" s="39"/>
    </row>
    <row r="10" spans="1:11" ht="13.8" x14ac:dyDescent="0.25">
      <c r="A10" s="41" t="s">
        <v>72</v>
      </c>
      <c r="B10" s="42" t="s">
        <v>73</v>
      </c>
      <c r="C10" s="530" t="s">
        <v>168</v>
      </c>
      <c r="D10" s="531"/>
      <c r="E10" s="531"/>
      <c r="F10" s="532"/>
      <c r="G10" s="533"/>
      <c r="H10" s="534"/>
      <c r="I10" s="535"/>
    </row>
    <row r="11" spans="1:11" ht="13.8" x14ac:dyDescent="0.25">
      <c r="A11" s="41" t="s">
        <v>42</v>
      </c>
      <c r="B11" s="42" t="s">
        <v>74</v>
      </c>
      <c r="C11" s="530"/>
      <c r="D11" s="531"/>
      <c r="E11" s="531"/>
      <c r="F11" s="532"/>
      <c r="G11" s="530"/>
      <c r="H11" s="531"/>
      <c r="I11" s="532"/>
    </row>
    <row r="12" spans="1:11" ht="13.8" x14ac:dyDescent="0.25">
      <c r="A12" s="41" t="s">
        <v>75</v>
      </c>
      <c r="B12" s="42" t="s">
        <v>76</v>
      </c>
      <c r="C12" s="530"/>
      <c r="D12" s="531"/>
      <c r="E12" s="531"/>
      <c r="F12" s="532"/>
      <c r="G12" s="530"/>
      <c r="H12" s="531"/>
      <c r="I12" s="532"/>
    </row>
    <row r="13" spans="1:11" ht="13.8" x14ac:dyDescent="0.25">
      <c r="A13" s="41" t="s">
        <v>77</v>
      </c>
      <c r="B13" s="42" t="s">
        <v>78</v>
      </c>
      <c r="C13" s="530"/>
      <c r="D13" s="531"/>
      <c r="E13" s="531"/>
      <c r="F13" s="532"/>
      <c r="G13" s="530"/>
      <c r="H13" s="531"/>
      <c r="I13" s="532"/>
    </row>
    <row r="14" spans="1:11" ht="13.8" x14ac:dyDescent="0.25">
      <c r="A14" s="41" t="s">
        <v>79</v>
      </c>
      <c r="B14" s="42" t="s">
        <v>80</v>
      </c>
      <c r="C14" s="530"/>
      <c r="D14" s="531"/>
      <c r="E14" s="531"/>
      <c r="F14" s="532"/>
      <c r="G14" s="533"/>
      <c r="H14" s="534"/>
      <c r="I14" s="535"/>
    </row>
    <row r="15" spans="1:11" ht="13.8" x14ac:dyDescent="0.25">
      <c r="A15" s="41" t="s">
        <v>81</v>
      </c>
      <c r="B15" s="42" t="s">
        <v>82</v>
      </c>
      <c r="C15" s="43"/>
      <c r="D15" s="44"/>
      <c r="E15" s="44"/>
      <c r="F15" s="45"/>
      <c r="G15" s="46"/>
      <c r="H15" s="47"/>
      <c r="I15" s="48"/>
    </row>
    <row r="16" spans="1:11" ht="13.8" x14ac:dyDescent="0.25">
      <c r="A16" s="41" t="s">
        <v>83</v>
      </c>
      <c r="B16" s="42" t="s">
        <v>84</v>
      </c>
      <c r="C16" s="530"/>
      <c r="D16" s="531"/>
      <c r="E16" s="531"/>
      <c r="F16" s="532"/>
      <c r="G16" s="533"/>
      <c r="H16" s="534"/>
      <c r="I16" s="535"/>
    </row>
    <row r="17" spans="1:11" ht="12.6" customHeight="1" x14ac:dyDescent="0.25">
      <c r="A17" s="41" t="s">
        <v>85</v>
      </c>
      <c r="B17" s="42" t="s">
        <v>86</v>
      </c>
      <c r="C17" s="555"/>
      <c r="D17" s="556"/>
      <c r="E17" s="556"/>
      <c r="F17" s="556"/>
      <c r="G17" s="556"/>
      <c r="H17" s="556"/>
      <c r="I17" s="557"/>
    </row>
    <row r="18" spans="1:11" ht="13.8" x14ac:dyDescent="0.25">
      <c r="A18" s="49" t="s">
        <v>87</v>
      </c>
      <c r="B18" s="50" t="s">
        <v>2</v>
      </c>
      <c r="C18" s="552"/>
      <c r="D18" s="553"/>
      <c r="E18" s="553"/>
      <c r="F18" s="553"/>
      <c r="G18" s="553"/>
      <c r="H18" s="553"/>
      <c r="I18" s="554"/>
    </row>
    <row r="19" spans="1:11" x14ac:dyDescent="0.25">
      <c r="A19" s="51"/>
      <c r="B19" s="52"/>
      <c r="C19" s="53"/>
      <c r="D19" s="54"/>
      <c r="E19" s="54"/>
      <c r="F19" s="52"/>
      <c r="G19" s="52"/>
      <c r="H19" s="53"/>
      <c r="I19" s="53"/>
    </row>
    <row r="20" spans="1:11" s="31" customFormat="1" ht="15.6" x14ac:dyDescent="0.25">
      <c r="A20" s="546" t="s">
        <v>88</v>
      </c>
      <c r="B20" s="547"/>
      <c r="C20" s="547"/>
      <c r="D20" s="547"/>
      <c r="E20" s="547"/>
      <c r="F20" s="547"/>
      <c r="G20" s="547"/>
      <c r="H20" s="547"/>
      <c r="I20" s="548"/>
    </row>
    <row r="21" spans="1:11" s="31" customFormat="1" ht="15.6" x14ac:dyDescent="0.25">
      <c r="A21" s="32"/>
      <c r="B21" s="33"/>
      <c r="C21" s="33"/>
      <c r="D21" s="33"/>
      <c r="E21" s="33"/>
      <c r="F21" s="33"/>
      <c r="G21" s="33"/>
      <c r="H21" s="33"/>
      <c r="I21" s="33"/>
    </row>
    <row r="22" spans="1:11" ht="13.8" x14ac:dyDescent="0.25">
      <c r="A22" s="41" t="s">
        <v>89</v>
      </c>
      <c r="B22" s="55" t="s">
        <v>90</v>
      </c>
      <c r="C22" s="530" t="s">
        <v>91</v>
      </c>
      <c r="D22" s="558"/>
      <c r="E22" s="558"/>
      <c r="F22" s="558"/>
      <c r="G22" s="558"/>
      <c r="H22" s="558"/>
      <c r="I22" s="559"/>
    </row>
    <row r="23" spans="1:11" ht="13.8" x14ac:dyDescent="0.25">
      <c r="A23" s="41" t="s">
        <v>92</v>
      </c>
      <c r="B23" s="56" t="s">
        <v>93</v>
      </c>
      <c r="C23" s="530"/>
      <c r="D23" s="531"/>
      <c r="E23" s="532"/>
      <c r="F23" s="57" t="s">
        <v>94</v>
      </c>
      <c r="G23" s="530"/>
      <c r="H23" s="531"/>
      <c r="I23" s="532"/>
    </row>
    <row r="24" spans="1:11" ht="13.8" x14ac:dyDescent="0.25">
      <c r="A24" s="41" t="s">
        <v>95</v>
      </c>
      <c r="B24" s="56" t="s">
        <v>96</v>
      </c>
      <c r="C24" s="560"/>
      <c r="D24" s="561"/>
      <c r="E24" s="562"/>
      <c r="F24" s="58" t="s">
        <v>97</v>
      </c>
      <c r="G24" s="530"/>
      <c r="H24" s="531"/>
      <c r="I24" s="532"/>
    </row>
    <row r="25" spans="1:11" ht="13.8" x14ac:dyDescent="0.25">
      <c r="A25" s="41" t="s">
        <v>98</v>
      </c>
      <c r="B25" s="56" t="s">
        <v>99</v>
      </c>
      <c r="C25" s="533"/>
      <c r="D25" s="566"/>
      <c r="E25" s="566"/>
      <c r="F25" s="566"/>
      <c r="G25" s="566"/>
      <c r="H25" s="566"/>
      <c r="I25" s="567"/>
    </row>
    <row r="26" spans="1:11" ht="13.8" x14ac:dyDescent="0.25">
      <c r="A26" s="41" t="s">
        <v>100</v>
      </c>
      <c r="B26" s="59" t="s">
        <v>101</v>
      </c>
      <c r="C26" s="560"/>
      <c r="D26" s="561"/>
      <c r="E26" s="562"/>
      <c r="F26" s="60" t="s">
        <v>102</v>
      </c>
      <c r="G26" s="530"/>
      <c r="H26" s="531"/>
      <c r="I26" s="532"/>
    </row>
    <row r="27" spans="1:11" ht="13.8" x14ac:dyDescent="0.25">
      <c r="A27" s="41" t="s">
        <v>103</v>
      </c>
      <c r="B27" s="59" t="s">
        <v>104</v>
      </c>
      <c r="C27" s="568"/>
      <c r="D27" s="569"/>
      <c r="E27" s="570"/>
      <c r="F27" s="60" t="s">
        <v>105</v>
      </c>
      <c r="G27" s="571"/>
      <c r="H27" s="572"/>
      <c r="I27" s="573"/>
    </row>
    <row r="28" spans="1:11" x14ac:dyDescent="0.25">
      <c r="A28" s="51"/>
      <c r="B28" s="61"/>
      <c r="C28" s="62"/>
      <c r="D28" s="62"/>
      <c r="E28" s="63"/>
      <c r="F28" s="63"/>
      <c r="G28" s="63"/>
      <c r="H28" s="63"/>
      <c r="I28" s="64"/>
    </row>
    <row r="29" spans="1:11" ht="15.6" x14ac:dyDescent="0.25">
      <c r="A29" s="546" t="s">
        <v>106</v>
      </c>
      <c r="B29" s="547"/>
      <c r="C29" s="547"/>
      <c r="D29" s="547"/>
      <c r="E29" s="547"/>
      <c r="F29" s="547"/>
      <c r="G29" s="547"/>
      <c r="H29" s="547"/>
      <c r="I29" s="548"/>
      <c r="K29" s="65"/>
    </row>
    <row r="30" spans="1:11" s="31" customFormat="1" ht="15.6" x14ac:dyDescent="0.25">
      <c r="A30" s="32"/>
      <c r="B30" s="33"/>
      <c r="C30" s="33"/>
      <c r="D30" s="33"/>
      <c r="E30" s="33"/>
      <c r="F30" s="33"/>
      <c r="G30" s="66"/>
      <c r="H30" s="66"/>
      <c r="I30" s="33"/>
    </row>
    <row r="31" spans="1:11" s="72" customFormat="1" ht="23.1" customHeight="1" x14ac:dyDescent="0.3">
      <c r="A31" s="67" t="s">
        <v>222</v>
      </c>
      <c r="B31" s="68"/>
      <c r="C31" s="68"/>
      <c r="D31" s="69"/>
      <c r="E31" s="70" t="s">
        <v>108</v>
      </c>
      <c r="F31" s="70" t="s">
        <v>109</v>
      </c>
      <c r="G31" s="70" t="s">
        <v>110</v>
      </c>
      <c r="H31" s="70" t="s">
        <v>111</v>
      </c>
      <c r="I31" s="71" t="s">
        <v>110</v>
      </c>
      <c r="K31" s="73"/>
    </row>
    <row r="32" spans="1:11" s="72" customFormat="1" x14ac:dyDescent="0.25">
      <c r="A32" s="74"/>
      <c r="B32" s="75"/>
      <c r="C32" s="76"/>
      <c r="D32" s="76"/>
      <c r="E32" s="77" t="s">
        <v>112</v>
      </c>
      <c r="F32" s="77" t="s">
        <v>112</v>
      </c>
      <c r="G32" s="78" t="s">
        <v>113</v>
      </c>
      <c r="H32" s="77" t="s">
        <v>112</v>
      </c>
      <c r="I32" s="79" t="s">
        <v>113</v>
      </c>
    </row>
    <row r="33" spans="1:12" ht="13.8" x14ac:dyDescent="0.25">
      <c r="A33" s="80" t="s">
        <v>114</v>
      </c>
      <c r="B33" s="563" t="s">
        <v>107</v>
      </c>
      <c r="C33" s="564"/>
      <c r="D33" s="565"/>
      <c r="E33" s="81"/>
      <c r="F33" s="82">
        <f>Kostenträgerrechnung!$H$33</f>
        <v>29.548846431146362</v>
      </c>
      <c r="G33" s="83">
        <f>IF(OR(F33=0,E33=0),0,100/E33*(F33-E33)/100)</f>
        <v>0</v>
      </c>
      <c r="H33" s="84"/>
      <c r="I33" s="85">
        <f t="shared" ref="I33:I34" si="0">IF(H33=0,0,H33/E33-1)</f>
        <v>0</v>
      </c>
      <c r="L33" s="86"/>
    </row>
    <row r="34" spans="1:12" ht="13.8" x14ac:dyDescent="0.25">
      <c r="A34" s="80" t="s">
        <v>115</v>
      </c>
      <c r="B34" s="563" t="s">
        <v>120</v>
      </c>
      <c r="C34" s="564"/>
      <c r="D34" s="565"/>
      <c r="E34" s="81"/>
      <c r="F34" s="82">
        <f>Kostenträgerrechnung!$I$33</f>
        <v>55.605440947447804</v>
      </c>
      <c r="G34" s="83">
        <f t="shared" ref="G34" si="1">IF(OR(F34=0,E34=0),0,100/E34*(F34-E34)/100)</f>
        <v>0</v>
      </c>
      <c r="H34" s="84"/>
      <c r="I34" s="85">
        <f t="shared" si="0"/>
        <v>0</v>
      </c>
      <c r="L34" s="86"/>
    </row>
    <row r="35" spans="1:12" x14ac:dyDescent="0.25">
      <c r="A35" s="87"/>
      <c r="B35" s="86"/>
      <c r="C35" s="86"/>
      <c r="D35" s="86"/>
      <c r="E35" s="86"/>
      <c r="F35" s="86"/>
      <c r="G35" s="86"/>
      <c r="H35" s="86"/>
      <c r="I35" s="86"/>
    </row>
    <row r="36" spans="1:12" ht="15.6" x14ac:dyDescent="0.25">
      <c r="A36" s="250" t="s">
        <v>223</v>
      </c>
      <c r="B36" s="251"/>
      <c r="C36" s="251"/>
      <c r="D36" s="252"/>
      <c r="E36" s="253" t="s">
        <v>108</v>
      </c>
      <c r="F36" s="253" t="s">
        <v>109</v>
      </c>
      <c r="G36" s="253" t="s">
        <v>110</v>
      </c>
      <c r="H36" s="253" t="s">
        <v>111</v>
      </c>
      <c r="I36" s="254" t="s">
        <v>110</v>
      </c>
    </row>
    <row r="37" spans="1:12" ht="13.8" x14ac:dyDescent="0.25">
      <c r="A37" s="255"/>
      <c r="B37" s="256"/>
      <c r="C37" s="257"/>
      <c r="D37" s="257"/>
      <c r="E37" s="258" t="s">
        <v>221</v>
      </c>
      <c r="F37" s="258" t="s">
        <v>221</v>
      </c>
      <c r="G37" s="259" t="s">
        <v>113</v>
      </c>
      <c r="H37" s="258" t="s">
        <v>221</v>
      </c>
      <c r="I37" s="260" t="s">
        <v>113</v>
      </c>
    </row>
    <row r="38" spans="1:12" ht="13.8" x14ac:dyDescent="0.25">
      <c r="A38" s="261" t="s">
        <v>116</v>
      </c>
      <c r="B38" s="583" t="s">
        <v>229</v>
      </c>
      <c r="C38" s="584"/>
      <c r="D38" s="585"/>
      <c r="E38" s="262"/>
      <c r="F38" s="263">
        <f>'FLS lösgel v. Basismodul'!$I$42</f>
        <v>75.08</v>
      </c>
      <c r="G38" s="264" t="e">
        <f>IF(F38=0,0,100/E38*(F38-E38)/100)</f>
        <v>#DIV/0!</v>
      </c>
      <c r="H38" s="265"/>
      <c r="I38" s="266">
        <f t="shared" ref="I38:I40" si="2">IF(H38=0,0,H38/E38-1)</f>
        <v>0</v>
      </c>
    </row>
    <row r="39" spans="1:12" ht="13.8" x14ac:dyDescent="0.25">
      <c r="A39" s="261" t="s">
        <v>117</v>
      </c>
      <c r="B39" s="583" t="s">
        <v>230</v>
      </c>
      <c r="C39" s="584"/>
      <c r="D39" s="585"/>
      <c r="E39" s="262"/>
      <c r="F39" s="263">
        <f>'FLS lösgel v. Basismodul'!$J$42</f>
        <v>65.7</v>
      </c>
      <c r="G39" s="264" t="e">
        <f>IF(F39=0,0,100/E39*(F39-E39)/100)</f>
        <v>#DIV/0!</v>
      </c>
      <c r="H39" s="265"/>
      <c r="I39" s="266">
        <f t="shared" si="2"/>
        <v>0</v>
      </c>
    </row>
    <row r="40" spans="1:12" ht="13.8" x14ac:dyDescent="0.25">
      <c r="A40" s="261" t="s">
        <v>118</v>
      </c>
      <c r="B40" s="583" t="s">
        <v>231</v>
      </c>
      <c r="C40" s="584"/>
      <c r="D40" s="585"/>
      <c r="E40" s="262"/>
      <c r="F40" s="263">
        <f>'FLS lösgel v. Basismodul'!$K$42</f>
        <v>46.93</v>
      </c>
      <c r="G40" s="264" t="e">
        <f>IF(F40=0,0,100/E40*(F40-E40)/100)</f>
        <v>#DIV/0!</v>
      </c>
      <c r="H40" s="265"/>
      <c r="I40" s="266">
        <f t="shared" si="2"/>
        <v>0</v>
      </c>
    </row>
    <row r="41" spans="1:12" x14ac:dyDescent="0.25">
      <c r="A41" s="87"/>
      <c r="B41" s="86"/>
      <c r="C41" s="86"/>
      <c r="D41" s="86"/>
      <c r="E41" s="86"/>
      <c r="F41" s="86"/>
      <c r="G41" s="86"/>
      <c r="H41" s="86"/>
      <c r="I41" s="86"/>
    </row>
    <row r="42" spans="1:12" ht="15.6" x14ac:dyDescent="0.25">
      <c r="A42" s="88" t="s">
        <v>122</v>
      </c>
      <c r="B42" s="68"/>
      <c r="C42" s="68"/>
      <c r="D42" s="69"/>
      <c r="E42" s="70" t="s">
        <v>108</v>
      </c>
      <c r="F42" s="70" t="s">
        <v>109</v>
      </c>
      <c r="G42" s="70" t="s">
        <v>110</v>
      </c>
      <c r="H42" s="70" t="s">
        <v>111</v>
      </c>
      <c r="I42" s="71" t="s">
        <v>110</v>
      </c>
    </row>
    <row r="43" spans="1:12" x14ac:dyDescent="0.25">
      <c r="A43" s="74"/>
      <c r="B43" s="75"/>
      <c r="C43" s="76"/>
      <c r="D43" s="76"/>
      <c r="E43" s="77" t="s">
        <v>112</v>
      </c>
      <c r="F43" s="77" t="s">
        <v>112</v>
      </c>
      <c r="G43" s="78" t="s">
        <v>113</v>
      </c>
      <c r="H43" s="77" t="s">
        <v>112</v>
      </c>
      <c r="I43" s="79" t="s">
        <v>113</v>
      </c>
    </row>
    <row r="44" spans="1:12" ht="13.8" x14ac:dyDescent="0.25">
      <c r="A44" s="80" t="s">
        <v>119</v>
      </c>
      <c r="B44" s="563" t="s">
        <v>123</v>
      </c>
      <c r="C44" s="564"/>
      <c r="D44" s="565"/>
      <c r="E44" s="81"/>
      <c r="F44" s="81"/>
      <c r="G44" s="83">
        <f t="shared" ref="G44" si="3">IF(OR(F44=0,E44=0),0,100/E44*(F44-E44)/100)</f>
        <v>0</v>
      </c>
      <c r="H44" s="84"/>
      <c r="I44" s="85">
        <f t="shared" ref="I44" si="4">IF(H44=0,0,H44/E44-1)</f>
        <v>0</v>
      </c>
    </row>
    <row r="45" spans="1:12" x14ac:dyDescent="0.25">
      <c r="A45" s="87"/>
      <c r="B45" s="86"/>
      <c r="C45" s="86"/>
      <c r="D45" s="86"/>
      <c r="E45" s="86"/>
      <c r="F45" s="86"/>
      <c r="G45" s="86"/>
      <c r="H45" s="86"/>
      <c r="I45" s="86"/>
    </row>
    <row r="46" spans="1:12" ht="26.4" x14ac:dyDescent="0.25">
      <c r="A46" s="51"/>
      <c r="B46" s="42"/>
      <c r="C46" s="89"/>
      <c r="D46" s="89"/>
      <c r="E46" s="89"/>
      <c r="F46" s="89"/>
      <c r="G46" s="90" t="s">
        <v>124</v>
      </c>
      <c r="H46" s="90" t="s">
        <v>125</v>
      </c>
      <c r="I46" s="91" t="s">
        <v>110</v>
      </c>
    </row>
    <row r="47" spans="1:12" x14ac:dyDescent="0.25">
      <c r="A47" s="80" t="s">
        <v>121</v>
      </c>
      <c r="B47" s="92" t="s">
        <v>126</v>
      </c>
      <c r="C47" s="93"/>
      <c r="D47" s="93"/>
      <c r="E47" s="94"/>
      <c r="F47" s="95">
        <v>44562</v>
      </c>
      <c r="G47" s="96"/>
      <c r="H47" s="96"/>
      <c r="I47" s="97">
        <f>G47-H47</f>
        <v>0</v>
      </c>
    </row>
    <row r="48" spans="1:12" x14ac:dyDescent="0.25">
      <c r="A48" s="98"/>
      <c r="B48" s="62"/>
      <c r="C48" s="62"/>
      <c r="D48" s="62"/>
      <c r="E48" s="62"/>
      <c r="F48" s="62"/>
      <c r="H48" s="62"/>
      <c r="I48" s="62"/>
    </row>
    <row r="49" spans="1:9" ht="12.6" customHeight="1" x14ac:dyDescent="0.25">
      <c r="A49" s="574" t="s">
        <v>127</v>
      </c>
      <c r="B49" s="575"/>
      <c r="C49" s="575"/>
      <c r="D49" s="575"/>
      <c r="E49" s="575"/>
      <c r="F49" s="575"/>
      <c r="G49" s="575"/>
      <c r="H49" s="575"/>
      <c r="I49" s="576"/>
    </row>
    <row r="50" spans="1:9" ht="48.6" customHeight="1" x14ac:dyDescent="0.25">
      <c r="A50" s="577"/>
      <c r="B50" s="578"/>
      <c r="C50" s="578"/>
      <c r="D50" s="578"/>
      <c r="E50" s="578"/>
      <c r="F50" s="578"/>
      <c r="G50" s="578"/>
      <c r="H50" s="578"/>
      <c r="I50" s="579"/>
    </row>
    <row r="51" spans="1:9" x14ac:dyDescent="0.25">
      <c r="A51" s="580"/>
      <c r="B51" s="581"/>
      <c r="C51" s="581"/>
      <c r="D51" s="581"/>
      <c r="E51" s="581"/>
      <c r="F51" s="581"/>
      <c r="G51" s="581"/>
      <c r="H51" s="581"/>
      <c r="I51" s="582"/>
    </row>
    <row r="52" spans="1:9" x14ac:dyDescent="0.25">
      <c r="A52" s="99"/>
      <c r="B52" s="99"/>
      <c r="C52" s="99"/>
      <c r="D52" s="99"/>
      <c r="E52" s="99"/>
      <c r="F52" s="99"/>
      <c r="G52" s="99"/>
      <c r="H52" s="99"/>
      <c r="I52" s="99"/>
    </row>
  </sheetData>
  <mergeCells count="38">
    <mergeCell ref="B44:D44"/>
    <mergeCell ref="A49:I51"/>
    <mergeCell ref="B38:D38"/>
    <mergeCell ref="B39:D39"/>
    <mergeCell ref="B40:D40"/>
    <mergeCell ref="B33:D33"/>
    <mergeCell ref="B34:D34"/>
    <mergeCell ref="C25:I25"/>
    <mergeCell ref="C26:E26"/>
    <mergeCell ref="G26:I26"/>
    <mergeCell ref="C27:E27"/>
    <mergeCell ref="G27:I27"/>
    <mergeCell ref="A29:I29"/>
    <mergeCell ref="A20:I20"/>
    <mergeCell ref="C22:I22"/>
    <mergeCell ref="C23:E23"/>
    <mergeCell ref="G23:I23"/>
    <mergeCell ref="C24:E24"/>
    <mergeCell ref="G24:I24"/>
    <mergeCell ref="C18:I18"/>
    <mergeCell ref="C11:F11"/>
    <mergeCell ref="G11:I11"/>
    <mergeCell ref="C12:F12"/>
    <mergeCell ref="G12:I12"/>
    <mergeCell ref="C13:F13"/>
    <mergeCell ref="G13:I13"/>
    <mergeCell ref="C14:F14"/>
    <mergeCell ref="G14:I14"/>
    <mergeCell ref="C16:F16"/>
    <mergeCell ref="G16:I16"/>
    <mergeCell ref="C17:I17"/>
    <mergeCell ref="C10:F10"/>
    <mergeCell ref="G10:I10"/>
    <mergeCell ref="A2:I4"/>
    <mergeCell ref="A5:I5"/>
    <mergeCell ref="B6:I6"/>
    <mergeCell ref="A7:I7"/>
    <mergeCell ref="C9:F9"/>
  </mergeCells>
  <phoneticPr fontId="13" type="noConversion"/>
  <pageMargins left="0.70866141732283472" right="0.70866141732283472" top="0.78740157480314965" bottom="0.78740157480314965" header="0.31496062992125984" footer="0.31496062992125984"/>
  <pageSetup paperSize="9" scale="55" orientation="portrait" horizontalDpi="1200" verticalDpi="1200" r:id="rId1"/>
  <headerFooter>
    <oddHeader>&amp;L&amp;F</oddHeader>
    <oddFooter>&amp;L&amp;D&amp;RSeite &amp;P von &amp;N</oddFooter>
  </headerFooter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F8"/>
  <sheetViews>
    <sheetView workbookViewId="0">
      <selection activeCell="G28" sqref="G27:G28"/>
    </sheetView>
  </sheetViews>
  <sheetFormatPr baseColWidth="10" defaultRowHeight="13.8" x14ac:dyDescent="0.25"/>
  <sheetData>
    <row r="1" spans="2:6" x14ac:dyDescent="0.25">
      <c r="C1" t="s">
        <v>9</v>
      </c>
      <c r="E1" s="1" t="s">
        <v>20</v>
      </c>
      <c r="F1">
        <v>12.5</v>
      </c>
    </row>
    <row r="2" spans="2:6" x14ac:dyDescent="0.25">
      <c r="C2" t="s">
        <v>10</v>
      </c>
      <c r="E2" s="1" t="s">
        <v>20</v>
      </c>
      <c r="F2">
        <v>12.5</v>
      </c>
    </row>
    <row r="3" spans="2:6" x14ac:dyDescent="0.25">
      <c r="C3" t="s">
        <v>11</v>
      </c>
      <c r="E3" s="1" t="s">
        <v>21</v>
      </c>
      <c r="F3">
        <v>11</v>
      </c>
    </row>
    <row r="4" spans="2:6" x14ac:dyDescent="0.25">
      <c r="C4" t="s">
        <v>12</v>
      </c>
      <c r="E4" s="1" t="s">
        <v>17</v>
      </c>
      <c r="F4">
        <v>7</v>
      </c>
    </row>
    <row r="5" spans="2:6" x14ac:dyDescent="0.25">
      <c r="C5" t="s">
        <v>13</v>
      </c>
      <c r="E5" s="1" t="s">
        <v>18</v>
      </c>
      <c r="F5">
        <v>9</v>
      </c>
    </row>
    <row r="6" spans="2:6" x14ac:dyDescent="0.25">
      <c r="B6">
        <v>75</v>
      </c>
      <c r="C6" t="s">
        <v>14</v>
      </c>
      <c r="E6" s="1" t="s">
        <v>17</v>
      </c>
      <c r="F6">
        <v>7</v>
      </c>
    </row>
    <row r="7" spans="2:6" x14ac:dyDescent="0.25">
      <c r="B7">
        <v>75</v>
      </c>
      <c r="C7" t="s">
        <v>15</v>
      </c>
      <c r="E7" s="1" t="s">
        <v>19</v>
      </c>
      <c r="F7">
        <v>5</v>
      </c>
    </row>
    <row r="8" spans="2:6" x14ac:dyDescent="0.25">
      <c r="C8" t="s">
        <v>232</v>
      </c>
    </row>
  </sheetData>
  <pageMargins left="0.70866141732283472" right="0.70866141732283472" top="0.78740157480314965" bottom="0.78740157480314965" header="0.31496062992125984" footer="0.31496062992125984"/>
  <pageSetup paperSize="9" scale="56" orientation="landscape" r:id="rId1"/>
  <headerFooter>
    <oddHeader>&amp;C&amp;F
&amp;A&amp;R&amp;G</oddHeader>
    <oddFooter>&amp;LStand 03/2023 erstellt: M. Tränkle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ADL57"/>
  <sheetViews>
    <sheetView showGridLines="0" zoomScaleNormal="100" workbookViewId="0">
      <selection activeCell="H33" sqref="H33"/>
    </sheetView>
  </sheetViews>
  <sheetFormatPr baseColWidth="10" defaultColWidth="13.8984375" defaultRowHeight="13.8" x14ac:dyDescent="0.25"/>
  <cols>
    <col min="1" max="1" width="5.796875" style="124" customWidth="1"/>
    <col min="2" max="2" width="22.09765625" style="124" customWidth="1"/>
    <col min="3" max="3" width="15.69921875" style="124" customWidth="1"/>
    <col min="4" max="4" width="15.09765625" style="124" customWidth="1"/>
    <col min="5" max="5" width="15.3984375" style="124" customWidth="1"/>
    <col min="6" max="16384" width="13.8984375" style="124"/>
  </cols>
  <sheetData>
    <row r="1" spans="1:20" x14ac:dyDescent="0.25">
      <c r="A1" s="588" t="s">
        <v>32</v>
      </c>
      <c r="B1" s="589"/>
      <c r="C1" s="119" t="str">
        <f>'Stammdaten und Forderung'!$C$10</f>
        <v>Muster-Einrichtung</v>
      </c>
      <c r="D1" s="120"/>
      <c r="E1" s="121"/>
      <c r="G1" s="268" t="s">
        <v>33</v>
      </c>
      <c r="H1" s="269"/>
      <c r="I1" s="270"/>
      <c r="L1" s="271"/>
      <c r="M1" s="271"/>
      <c r="Q1" s="271"/>
      <c r="R1" s="271"/>
    </row>
    <row r="2" spans="1:20" x14ac:dyDescent="0.25">
      <c r="A2" s="272"/>
      <c r="B2" s="272"/>
      <c r="C2" s="272"/>
      <c r="D2" s="273"/>
      <c r="E2" s="274"/>
      <c r="G2" s="275" t="s">
        <v>35</v>
      </c>
      <c r="H2" s="276"/>
      <c r="I2" s="277">
        <f>Personalkosten!B8</f>
        <v>20</v>
      </c>
      <c r="L2" s="271"/>
      <c r="M2" s="271"/>
      <c r="Q2" s="271"/>
      <c r="R2" s="271"/>
    </row>
    <row r="3" spans="1:20" x14ac:dyDescent="0.25">
      <c r="A3" s="278" t="s">
        <v>128</v>
      </c>
      <c r="B3" s="279"/>
      <c r="C3" s="279"/>
      <c r="D3" s="279"/>
      <c r="E3" s="280"/>
      <c r="G3" s="281" t="s">
        <v>36</v>
      </c>
      <c r="H3" s="282"/>
      <c r="I3" s="283">
        <f>Personalkosten!$B$11</f>
        <v>6935</v>
      </c>
      <c r="L3" s="271"/>
      <c r="M3" s="271"/>
      <c r="Q3" s="271"/>
      <c r="R3" s="271"/>
    </row>
    <row r="4" spans="1:20" x14ac:dyDescent="0.25">
      <c r="E4" s="284"/>
      <c r="Q4" s="271"/>
      <c r="R4" s="285"/>
    </row>
    <row r="5" spans="1:20" ht="15.45" customHeight="1" x14ac:dyDescent="0.25">
      <c r="A5" s="286"/>
      <c r="B5" s="287"/>
      <c r="C5" s="287"/>
      <c r="D5" s="288" t="s">
        <v>37</v>
      </c>
      <c r="E5" s="289" t="s">
        <v>38</v>
      </c>
      <c r="F5" s="590" t="s">
        <v>129</v>
      </c>
      <c r="G5" s="591"/>
      <c r="H5" s="590" t="s">
        <v>164</v>
      </c>
      <c r="I5" s="592"/>
      <c r="J5" s="271"/>
      <c r="K5" s="271"/>
      <c r="L5" s="271"/>
      <c r="Q5" s="271"/>
      <c r="R5" s="271"/>
    </row>
    <row r="6" spans="1:20" ht="27.6" x14ac:dyDescent="0.25">
      <c r="A6" s="290"/>
      <c r="B6" s="291"/>
      <c r="C6" s="291"/>
      <c r="D6" s="292" t="s">
        <v>39</v>
      </c>
      <c r="E6" s="293" t="s">
        <v>39</v>
      </c>
      <c r="F6" s="294" t="s">
        <v>165</v>
      </c>
      <c r="G6" s="294" t="s">
        <v>166</v>
      </c>
      <c r="H6" s="294" t="s">
        <v>165</v>
      </c>
      <c r="I6" s="294" t="s">
        <v>166</v>
      </c>
      <c r="J6" s="271"/>
      <c r="K6" s="271"/>
      <c r="L6" s="271"/>
      <c r="Q6" s="271"/>
      <c r="R6" s="271"/>
    </row>
    <row r="7" spans="1:20" x14ac:dyDescent="0.25">
      <c r="A7" s="290"/>
      <c r="B7" s="291"/>
      <c r="C7" s="291"/>
      <c r="D7" s="295" t="s">
        <v>40</v>
      </c>
      <c r="E7" s="296" t="s">
        <v>41</v>
      </c>
      <c r="F7" s="297" t="s">
        <v>130</v>
      </c>
      <c r="G7" s="298" t="s">
        <v>130</v>
      </c>
      <c r="H7" s="586" t="s">
        <v>131</v>
      </c>
      <c r="I7" s="587"/>
      <c r="J7" s="271"/>
      <c r="K7" s="271"/>
      <c r="L7" s="271"/>
      <c r="Q7" s="271"/>
      <c r="R7" s="271"/>
    </row>
    <row r="8" spans="1:20" ht="15.45" customHeight="1" x14ac:dyDescent="0.25">
      <c r="A8" s="268" t="s">
        <v>72</v>
      </c>
      <c r="B8" s="601" t="s">
        <v>132</v>
      </c>
      <c r="C8" s="601"/>
      <c r="D8" s="601"/>
      <c r="E8" s="601"/>
      <c r="F8" s="601"/>
      <c r="G8" s="601"/>
      <c r="H8" s="601"/>
      <c r="I8" s="601"/>
      <c r="J8" s="271"/>
      <c r="K8" s="271"/>
      <c r="L8" s="271"/>
      <c r="Q8" s="271"/>
      <c r="R8" s="271"/>
    </row>
    <row r="9" spans="1:20" ht="14.4" x14ac:dyDescent="0.3">
      <c r="A9" s="299" t="s">
        <v>133</v>
      </c>
      <c r="B9" s="595" t="s">
        <v>134</v>
      </c>
      <c r="C9" s="596"/>
      <c r="D9" s="300">
        <f>Personalkosten!K16</f>
        <v>40800</v>
      </c>
      <c r="E9" s="301">
        <f>D9/$I$3</f>
        <v>5.8832011535688533</v>
      </c>
      <c r="F9" s="329">
        <v>0.5</v>
      </c>
      <c r="G9" s="329">
        <v>0.5</v>
      </c>
      <c r="H9" s="302">
        <f>E9*F9</f>
        <v>2.9416005767844267</v>
      </c>
      <c r="I9" s="302">
        <f>E9*G9</f>
        <v>2.9416005767844267</v>
      </c>
      <c r="J9" s="271"/>
      <c r="K9" s="271"/>
      <c r="L9" s="271"/>
      <c r="Q9" s="271"/>
      <c r="R9" s="271"/>
    </row>
    <row r="10" spans="1:20" ht="14.4" x14ac:dyDescent="0.3">
      <c r="A10" s="299" t="s">
        <v>135</v>
      </c>
      <c r="B10" s="303" t="s">
        <v>136</v>
      </c>
      <c r="C10" s="304"/>
      <c r="D10" s="300">
        <f>Personalkosten!K17</f>
        <v>37885.714285714283</v>
      </c>
      <c r="E10" s="301">
        <f>D10/$I$3</f>
        <v>5.4629724997425066</v>
      </c>
      <c r="F10" s="329">
        <v>0.5</v>
      </c>
      <c r="G10" s="329">
        <v>0.5</v>
      </c>
      <c r="H10" s="302">
        <f t="shared" ref="H10:H13" si="0">E10*F10</f>
        <v>2.7314862498712533</v>
      </c>
      <c r="I10" s="302">
        <f t="shared" ref="I10:I13" si="1">E10*G10</f>
        <v>2.7314862498712533</v>
      </c>
      <c r="J10" s="271"/>
      <c r="K10" s="271"/>
      <c r="L10" s="271"/>
      <c r="Q10" s="271"/>
      <c r="R10" s="271"/>
    </row>
    <row r="11" spans="1:20" ht="14.4" x14ac:dyDescent="0.3">
      <c r="A11" s="299" t="s">
        <v>137</v>
      </c>
      <c r="B11" s="597" t="s">
        <v>138</v>
      </c>
      <c r="C11" s="598"/>
      <c r="D11" s="300">
        <f>Personalkosten!K24</f>
        <v>267203.43149807933</v>
      </c>
      <c r="E11" s="301">
        <f>D11/$I$3</f>
        <v>38.529694520270994</v>
      </c>
      <c r="F11" s="330">
        <v>0</v>
      </c>
      <c r="G11" s="330">
        <v>1</v>
      </c>
      <c r="H11" s="302">
        <f t="shared" si="0"/>
        <v>0</v>
      </c>
      <c r="I11" s="302">
        <f>E11*G11</f>
        <v>38.529694520270994</v>
      </c>
      <c r="J11" s="271"/>
      <c r="K11" s="271"/>
      <c r="L11" s="271"/>
      <c r="Q11" s="271"/>
      <c r="R11" s="271"/>
    </row>
    <row r="12" spans="1:20" ht="14.4" x14ac:dyDescent="0.3">
      <c r="A12" s="299" t="s">
        <v>139</v>
      </c>
      <c r="B12" s="597" t="s">
        <v>140</v>
      </c>
      <c r="C12" s="598"/>
      <c r="D12" s="300">
        <f>Personalkosten!K18</f>
        <v>46628.571428571428</v>
      </c>
      <c r="E12" s="301">
        <f>D12/$I$3</f>
        <v>6.7236584612215466</v>
      </c>
      <c r="F12" s="330">
        <v>0</v>
      </c>
      <c r="G12" s="330">
        <v>1</v>
      </c>
      <c r="H12" s="302">
        <f t="shared" si="0"/>
        <v>0</v>
      </c>
      <c r="I12" s="302">
        <f t="shared" si="1"/>
        <v>6.7236584612215466</v>
      </c>
      <c r="J12" s="271"/>
      <c r="K12" s="271"/>
      <c r="L12" s="271"/>
      <c r="Q12" s="271"/>
      <c r="R12" s="271"/>
      <c r="T12" s="101"/>
    </row>
    <row r="13" spans="1:20" ht="14.4" x14ac:dyDescent="0.3">
      <c r="A13" s="299" t="s">
        <v>141</v>
      </c>
      <c r="B13" s="597" t="s">
        <v>142</v>
      </c>
      <c r="C13" s="598"/>
      <c r="D13" s="300">
        <f>Personalkosten!K19</f>
        <v>93500</v>
      </c>
      <c r="E13" s="301">
        <f>D13/$I$3</f>
        <v>13.482335976928622</v>
      </c>
      <c r="F13" s="330">
        <v>1</v>
      </c>
      <c r="G13" s="330">
        <v>0</v>
      </c>
      <c r="H13" s="302">
        <f t="shared" si="0"/>
        <v>13.482335976928622</v>
      </c>
      <c r="I13" s="302">
        <f t="shared" si="1"/>
        <v>0</v>
      </c>
      <c r="J13" s="271"/>
      <c r="K13" s="271"/>
      <c r="L13" s="271"/>
      <c r="Q13" s="271"/>
      <c r="R13" s="271"/>
      <c r="T13" s="305"/>
    </row>
    <row r="14" spans="1:20" x14ac:dyDescent="0.25">
      <c r="A14" s="306"/>
      <c r="B14" s="599" t="s">
        <v>143</v>
      </c>
      <c r="C14" s="600"/>
      <c r="D14" s="307">
        <f>SUM(D9:D13)</f>
        <v>486017.71721236507</v>
      </c>
      <c r="E14" s="307">
        <f>SUM(E9:E13)</f>
        <v>70.081862611732518</v>
      </c>
      <c r="F14" s="331"/>
      <c r="G14" s="331"/>
      <c r="H14" s="307">
        <f>SUM(H9:H13)</f>
        <v>19.155422803584301</v>
      </c>
      <c r="I14" s="307">
        <f>SUM(I9:I13)</f>
        <v>50.926439808148217</v>
      </c>
      <c r="J14" s="271"/>
      <c r="K14" s="271"/>
      <c r="L14" s="271"/>
      <c r="Q14" s="271"/>
      <c r="R14" s="271"/>
      <c r="T14" s="308"/>
    </row>
    <row r="15" spans="1:20" ht="15.45" customHeight="1" x14ac:dyDescent="0.25">
      <c r="A15" s="268" t="s">
        <v>42</v>
      </c>
      <c r="B15" s="601" t="s">
        <v>144</v>
      </c>
      <c r="C15" s="601"/>
      <c r="D15" s="601"/>
      <c r="E15" s="601"/>
      <c r="F15" s="601"/>
      <c r="G15" s="601"/>
      <c r="H15" s="601"/>
      <c r="I15" s="602"/>
      <c r="J15" s="271"/>
      <c r="K15" s="271"/>
      <c r="L15" s="271"/>
      <c r="Q15" s="271"/>
      <c r="R15" s="271"/>
    </row>
    <row r="16" spans="1:20" ht="14.4" x14ac:dyDescent="0.3">
      <c r="A16" s="309" t="s">
        <v>44</v>
      </c>
      <c r="B16" s="593" t="s">
        <v>45</v>
      </c>
      <c r="C16" s="594"/>
      <c r="D16" s="310">
        <f>Sachkosten!D12</f>
        <v>40000</v>
      </c>
      <c r="E16" s="301">
        <f t="shared" ref="E16:E27" si="2">D16/$I$3</f>
        <v>5.7678442682047582</v>
      </c>
      <c r="F16" s="330">
        <v>1</v>
      </c>
      <c r="G16" s="330">
        <v>0</v>
      </c>
      <c r="H16" s="302">
        <f t="shared" ref="H16:H27" si="3">E16*F16</f>
        <v>5.7678442682047582</v>
      </c>
      <c r="I16" s="302">
        <f t="shared" ref="I16:I27" si="4">E16*G16</f>
        <v>0</v>
      </c>
      <c r="J16" s="271"/>
      <c r="K16" s="271"/>
      <c r="L16" s="271"/>
      <c r="Q16" s="271"/>
      <c r="R16" s="271"/>
    </row>
    <row r="17" spans="1:792" ht="14.4" x14ac:dyDescent="0.3">
      <c r="A17" s="309" t="s">
        <v>46</v>
      </c>
      <c r="B17" s="593" t="s">
        <v>47</v>
      </c>
      <c r="C17" s="594"/>
      <c r="D17" s="310">
        <f>Sachkosten!D13</f>
        <v>9000</v>
      </c>
      <c r="E17" s="301">
        <f t="shared" si="2"/>
        <v>1.2977649603460706</v>
      </c>
      <c r="F17" s="330">
        <v>0.5</v>
      </c>
      <c r="G17" s="330">
        <v>0.5</v>
      </c>
      <c r="H17" s="302">
        <f t="shared" si="3"/>
        <v>0.64888248017303529</v>
      </c>
      <c r="I17" s="302">
        <f t="shared" si="4"/>
        <v>0.64888248017303529</v>
      </c>
      <c r="J17" s="271"/>
      <c r="K17" s="271"/>
      <c r="L17" s="271"/>
      <c r="Q17" s="271"/>
      <c r="R17" s="271"/>
      <c r="T17" s="101"/>
    </row>
    <row r="18" spans="1:792" ht="14.4" x14ac:dyDescent="0.3">
      <c r="A18" s="309" t="s">
        <v>48</v>
      </c>
      <c r="B18" s="593" t="s">
        <v>145</v>
      </c>
      <c r="C18" s="594"/>
      <c r="D18" s="310">
        <f>Sachkosten!D14</f>
        <v>10000</v>
      </c>
      <c r="E18" s="301">
        <f t="shared" si="2"/>
        <v>1.4419610670511895</v>
      </c>
      <c r="F18" s="330">
        <v>0.5</v>
      </c>
      <c r="G18" s="330">
        <v>0.5</v>
      </c>
      <c r="H18" s="302">
        <f t="shared" si="3"/>
        <v>0.72098053352559477</v>
      </c>
      <c r="I18" s="302">
        <f t="shared" si="4"/>
        <v>0.72098053352559477</v>
      </c>
      <c r="J18" s="271"/>
      <c r="K18" s="271"/>
      <c r="L18" s="271"/>
      <c r="Q18" s="271"/>
      <c r="R18" s="271"/>
      <c r="T18" s="101"/>
    </row>
    <row r="19" spans="1:792" ht="14.4" x14ac:dyDescent="0.3">
      <c r="A19" s="309" t="s">
        <v>50</v>
      </c>
      <c r="B19" s="593" t="s">
        <v>51</v>
      </c>
      <c r="C19" s="594"/>
      <c r="D19" s="310">
        <f>Sachkosten!D15</f>
        <v>11000</v>
      </c>
      <c r="E19" s="301">
        <f t="shared" si="2"/>
        <v>1.5861571737563085</v>
      </c>
      <c r="F19" s="330">
        <v>0.5</v>
      </c>
      <c r="G19" s="330">
        <v>0.5</v>
      </c>
      <c r="H19" s="302">
        <f t="shared" si="3"/>
        <v>0.79307858687815425</v>
      </c>
      <c r="I19" s="302">
        <f t="shared" si="4"/>
        <v>0.79307858687815425</v>
      </c>
      <c r="J19" s="271"/>
      <c r="K19" s="271"/>
      <c r="L19" s="271"/>
      <c r="Q19" s="271"/>
      <c r="R19" s="271"/>
      <c r="T19" s="311"/>
    </row>
    <row r="20" spans="1:792" ht="14.4" x14ac:dyDescent="0.3">
      <c r="A20" s="309" t="s">
        <v>52</v>
      </c>
      <c r="B20" s="593" t="s">
        <v>53</v>
      </c>
      <c r="C20" s="594"/>
      <c r="D20" s="310">
        <f>Sachkosten!D16</f>
        <v>0</v>
      </c>
      <c r="E20" s="301">
        <f t="shared" si="2"/>
        <v>0</v>
      </c>
      <c r="F20" s="330">
        <v>0.5</v>
      </c>
      <c r="G20" s="330">
        <v>0.5</v>
      </c>
      <c r="H20" s="302">
        <f t="shared" si="3"/>
        <v>0</v>
      </c>
      <c r="I20" s="302">
        <f t="shared" si="4"/>
        <v>0</v>
      </c>
      <c r="J20" s="271"/>
      <c r="K20" s="271"/>
      <c r="L20" s="271"/>
      <c r="Q20" s="271"/>
      <c r="R20" s="271"/>
      <c r="T20" s="311"/>
    </row>
    <row r="21" spans="1:792" ht="14.4" x14ac:dyDescent="0.3">
      <c r="A21" s="312" t="s">
        <v>54</v>
      </c>
      <c r="B21" s="593" t="s">
        <v>55</v>
      </c>
      <c r="C21" s="594"/>
      <c r="D21" s="310">
        <f>Sachkosten!D17</f>
        <v>7300</v>
      </c>
      <c r="E21" s="301">
        <f t="shared" si="2"/>
        <v>1.0526315789473684</v>
      </c>
      <c r="F21" s="330">
        <v>1</v>
      </c>
      <c r="G21" s="330">
        <v>0</v>
      </c>
      <c r="H21" s="302">
        <f t="shared" si="3"/>
        <v>1.0526315789473684</v>
      </c>
      <c r="I21" s="302">
        <f t="shared" si="4"/>
        <v>0</v>
      </c>
      <c r="J21" s="271"/>
      <c r="K21" s="271"/>
      <c r="L21" s="271"/>
      <c r="Q21" s="271"/>
      <c r="R21" s="271"/>
      <c r="T21" s="311"/>
    </row>
    <row r="22" spans="1:792" ht="14.4" x14ac:dyDescent="0.3">
      <c r="A22" s="313" t="s">
        <v>56</v>
      </c>
      <c r="B22" s="593" t="s">
        <v>57</v>
      </c>
      <c r="C22" s="594"/>
      <c r="D22" s="310">
        <f>Sachkosten!D18</f>
        <v>4000.0000000000005</v>
      </c>
      <c r="E22" s="301">
        <f t="shared" si="2"/>
        <v>0.57678442682047593</v>
      </c>
      <c r="F22" s="330">
        <v>0.5</v>
      </c>
      <c r="G22" s="330">
        <v>0.5</v>
      </c>
      <c r="H22" s="302">
        <f t="shared" si="3"/>
        <v>0.28839221341023796</v>
      </c>
      <c r="I22" s="302">
        <f t="shared" si="4"/>
        <v>0.28839221341023796</v>
      </c>
      <c r="J22" s="271"/>
      <c r="K22" s="271"/>
      <c r="L22" s="271"/>
      <c r="Q22" s="271"/>
      <c r="R22" s="271"/>
    </row>
    <row r="23" spans="1:792" ht="14.4" x14ac:dyDescent="0.3">
      <c r="A23" s="314" t="s">
        <v>58</v>
      </c>
      <c r="B23" s="593" t="s">
        <v>59</v>
      </c>
      <c r="C23" s="594"/>
      <c r="D23" s="310">
        <f>Sachkosten!D19</f>
        <v>5000</v>
      </c>
      <c r="E23" s="301">
        <f t="shared" si="2"/>
        <v>0.72098053352559477</v>
      </c>
      <c r="F23" s="330">
        <v>0</v>
      </c>
      <c r="G23" s="330">
        <v>1</v>
      </c>
      <c r="H23" s="302">
        <f t="shared" si="3"/>
        <v>0</v>
      </c>
      <c r="I23" s="302">
        <f t="shared" si="4"/>
        <v>0.72098053352559477</v>
      </c>
      <c r="J23" s="271"/>
      <c r="K23" s="271"/>
      <c r="L23" s="271"/>
      <c r="Q23" s="271"/>
      <c r="R23" s="271"/>
    </row>
    <row r="24" spans="1:792" ht="14.4" x14ac:dyDescent="0.3">
      <c r="A24" s="313" t="s">
        <v>60</v>
      </c>
      <c r="B24" s="593" t="s">
        <v>61</v>
      </c>
      <c r="C24" s="594"/>
      <c r="D24" s="310">
        <f>Sachkosten!D20</f>
        <v>3000</v>
      </c>
      <c r="E24" s="301">
        <f t="shared" si="2"/>
        <v>0.43258832011535686</v>
      </c>
      <c r="F24" s="330">
        <v>0.5</v>
      </c>
      <c r="G24" s="330">
        <v>0.5</v>
      </c>
      <c r="H24" s="302">
        <f t="shared" si="3"/>
        <v>0.21629416005767843</v>
      </c>
      <c r="I24" s="302">
        <f t="shared" si="4"/>
        <v>0.21629416005767843</v>
      </c>
      <c r="J24" s="271"/>
      <c r="K24" s="271"/>
      <c r="L24" s="271"/>
      <c r="Q24" s="271"/>
      <c r="R24" s="271"/>
    </row>
    <row r="25" spans="1:792" ht="14.4" x14ac:dyDescent="0.3">
      <c r="A25" s="314" t="s">
        <v>62</v>
      </c>
      <c r="B25" s="593" t="s">
        <v>63</v>
      </c>
      <c r="C25" s="594"/>
      <c r="D25" s="310">
        <f>Sachkosten!D21</f>
        <v>1000</v>
      </c>
      <c r="E25" s="301">
        <f t="shared" si="2"/>
        <v>0.14419610670511895</v>
      </c>
      <c r="F25" s="330">
        <v>0.5</v>
      </c>
      <c r="G25" s="330">
        <v>0.5</v>
      </c>
      <c r="H25" s="302">
        <f t="shared" si="3"/>
        <v>7.2098053352559477E-2</v>
      </c>
      <c r="I25" s="302">
        <f t="shared" si="4"/>
        <v>7.2098053352559477E-2</v>
      </c>
      <c r="J25" s="271"/>
      <c r="K25" s="271"/>
      <c r="L25" s="271"/>
      <c r="Q25" s="271"/>
      <c r="R25" s="271"/>
      <c r="T25" s="311"/>
      <c r="U25" s="311"/>
    </row>
    <row r="26" spans="1:792" ht="14.4" x14ac:dyDescent="0.3">
      <c r="A26" s="313" t="s">
        <v>64</v>
      </c>
      <c r="B26" s="593" t="s">
        <v>65</v>
      </c>
      <c r="C26" s="594"/>
      <c r="D26" s="310">
        <f>Sachkosten!D22</f>
        <v>3000</v>
      </c>
      <c r="E26" s="301">
        <f t="shared" si="2"/>
        <v>0.43258832011535686</v>
      </c>
      <c r="F26" s="330">
        <v>0.5</v>
      </c>
      <c r="G26" s="330">
        <v>0.5</v>
      </c>
      <c r="H26" s="302">
        <f t="shared" si="3"/>
        <v>0.21629416005767843</v>
      </c>
      <c r="I26" s="302">
        <f t="shared" si="4"/>
        <v>0.21629416005767843</v>
      </c>
      <c r="J26" s="271"/>
      <c r="K26" s="271"/>
      <c r="L26" s="271"/>
      <c r="Q26" s="271"/>
      <c r="R26" s="271"/>
      <c r="T26" s="311"/>
      <c r="U26" s="311"/>
      <c r="V26" s="311"/>
      <c r="W26" s="311"/>
      <c r="X26" s="311"/>
      <c r="Y26" s="311"/>
      <c r="Z26" s="311"/>
      <c r="AA26" s="311"/>
      <c r="AB26" s="311"/>
      <c r="AC26" s="311"/>
      <c r="AD26" s="311"/>
      <c r="AE26" s="311"/>
      <c r="AF26" s="311"/>
      <c r="AG26" s="311"/>
      <c r="AH26" s="311"/>
      <c r="AI26" s="311"/>
      <c r="AJ26" s="311"/>
      <c r="AK26" s="311"/>
      <c r="AL26" s="311"/>
      <c r="AM26" s="311"/>
      <c r="AN26" s="311"/>
      <c r="AO26" s="311"/>
      <c r="AP26" s="311"/>
      <c r="AQ26" s="311"/>
      <c r="AR26" s="311"/>
      <c r="AS26" s="311"/>
      <c r="AT26" s="311"/>
      <c r="AU26" s="311"/>
      <c r="AV26" s="311"/>
      <c r="AW26" s="311"/>
      <c r="AX26" s="311"/>
      <c r="AY26" s="311"/>
      <c r="AZ26" s="311"/>
      <c r="BA26" s="311"/>
      <c r="BB26" s="311"/>
      <c r="BC26" s="311"/>
      <c r="BD26" s="311"/>
      <c r="BE26" s="311"/>
      <c r="BF26" s="311"/>
      <c r="BG26" s="311"/>
      <c r="BH26" s="311"/>
      <c r="BI26" s="311"/>
      <c r="BJ26" s="311"/>
      <c r="BK26" s="311"/>
      <c r="BL26" s="311"/>
      <c r="BM26" s="311"/>
      <c r="BN26" s="311"/>
      <c r="BO26" s="311"/>
      <c r="BP26" s="311"/>
      <c r="BQ26" s="311"/>
      <c r="BR26" s="311"/>
      <c r="BS26" s="311"/>
      <c r="BT26" s="311"/>
      <c r="BU26" s="311"/>
      <c r="BV26" s="311"/>
      <c r="BW26" s="311"/>
      <c r="BX26" s="311"/>
      <c r="BY26" s="311"/>
      <c r="BZ26" s="311"/>
      <c r="CA26" s="311"/>
      <c r="CB26" s="311"/>
      <c r="CC26" s="311"/>
      <c r="CD26" s="311"/>
      <c r="CE26" s="311"/>
      <c r="CF26" s="311"/>
      <c r="CG26" s="311"/>
      <c r="CH26" s="311"/>
      <c r="CI26" s="311"/>
      <c r="CJ26" s="311"/>
      <c r="CK26" s="311"/>
      <c r="CL26" s="311"/>
      <c r="CM26" s="311"/>
      <c r="CN26" s="311"/>
      <c r="CO26" s="311"/>
      <c r="CP26" s="311"/>
      <c r="CQ26" s="311"/>
      <c r="CR26" s="311"/>
      <c r="CS26" s="311"/>
      <c r="CT26" s="311"/>
      <c r="CU26" s="311"/>
      <c r="CV26" s="311"/>
      <c r="CW26" s="311"/>
      <c r="CX26" s="311"/>
      <c r="CY26" s="311"/>
      <c r="CZ26" s="311"/>
      <c r="DA26" s="311"/>
      <c r="DB26" s="311"/>
      <c r="DC26" s="311"/>
      <c r="DD26" s="311"/>
      <c r="DE26" s="311"/>
      <c r="DF26" s="311"/>
      <c r="DG26" s="311"/>
      <c r="DH26" s="311"/>
      <c r="DI26" s="311"/>
      <c r="DJ26" s="311"/>
      <c r="DK26" s="311"/>
      <c r="DL26" s="311"/>
      <c r="DM26" s="311"/>
      <c r="DN26" s="311"/>
      <c r="DO26" s="311"/>
      <c r="DP26" s="311"/>
      <c r="DQ26" s="311"/>
      <c r="DR26" s="311"/>
      <c r="DS26" s="311"/>
      <c r="DT26" s="311"/>
      <c r="DU26" s="311"/>
      <c r="DV26" s="311"/>
      <c r="DW26" s="311"/>
      <c r="DX26" s="311"/>
      <c r="DY26" s="311"/>
      <c r="DZ26" s="311"/>
      <c r="EA26" s="311"/>
      <c r="EB26" s="311"/>
      <c r="EC26" s="311"/>
      <c r="ED26" s="311"/>
      <c r="EE26" s="311"/>
      <c r="EF26" s="311"/>
      <c r="EG26" s="311"/>
      <c r="EH26" s="311"/>
      <c r="EI26" s="311"/>
      <c r="EJ26" s="311"/>
      <c r="EK26" s="311"/>
      <c r="EL26" s="311"/>
      <c r="EM26" s="311"/>
      <c r="EN26" s="311"/>
      <c r="EO26" s="311"/>
      <c r="EP26" s="311"/>
      <c r="EQ26" s="311"/>
      <c r="ER26" s="311"/>
      <c r="ES26" s="311"/>
      <c r="ET26" s="311"/>
      <c r="EU26" s="311"/>
      <c r="EV26" s="311"/>
      <c r="EW26" s="311"/>
      <c r="EX26" s="311"/>
      <c r="EY26" s="311"/>
      <c r="EZ26" s="311"/>
      <c r="FA26" s="311"/>
      <c r="FB26" s="311"/>
      <c r="FC26" s="311"/>
      <c r="FD26" s="311"/>
      <c r="FE26" s="311"/>
      <c r="FF26" s="311"/>
      <c r="FG26" s="311"/>
      <c r="FH26" s="311"/>
      <c r="FI26" s="311"/>
      <c r="FJ26" s="311"/>
      <c r="FK26" s="311"/>
      <c r="FL26" s="311"/>
      <c r="FM26" s="311"/>
      <c r="FN26" s="311"/>
      <c r="FO26" s="311"/>
      <c r="FP26" s="311"/>
      <c r="FQ26" s="311"/>
      <c r="FR26" s="311"/>
      <c r="FS26" s="311"/>
      <c r="FT26" s="311"/>
      <c r="FU26" s="311"/>
      <c r="FV26" s="311"/>
      <c r="FW26" s="311"/>
      <c r="FX26" s="311"/>
      <c r="FY26" s="311"/>
      <c r="FZ26" s="311"/>
      <c r="GA26" s="311"/>
      <c r="GB26" s="311"/>
      <c r="GC26" s="311"/>
      <c r="GD26" s="311"/>
      <c r="GE26" s="311"/>
      <c r="GF26" s="311"/>
      <c r="GG26" s="311"/>
      <c r="GH26" s="311"/>
      <c r="GI26" s="311"/>
      <c r="GJ26" s="311"/>
      <c r="GK26" s="311"/>
      <c r="GL26" s="311"/>
      <c r="GM26" s="311"/>
      <c r="GN26" s="311"/>
      <c r="GO26" s="311"/>
      <c r="GP26" s="311"/>
      <c r="GQ26" s="311"/>
      <c r="GR26" s="311"/>
      <c r="GS26" s="311"/>
      <c r="GT26" s="311"/>
      <c r="GU26" s="311"/>
      <c r="GV26" s="311"/>
      <c r="GW26" s="311"/>
      <c r="GX26" s="311"/>
      <c r="GY26" s="311"/>
      <c r="GZ26" s="311"/>
      <c r="HA26" s="311"/>
      <c r="HB26" s="311"/>
      <c r="HC26" s="311"/>
      <c r="HD26" s="311"/>
      <c r="HE26" s="311"/>
      <c r="HF26" s="311"/>
      <c r="HG26" s="311"/>
      <c r="HH26" s="311"/>
      <c r="HI26" s="311"/>
      <c r="HJ26" s="311"/>
      <c r="HK26" s="311"/>
      <c r="HL26" s="311"/>
      <c r="HM26" s="311"/>
      <c r="HN26" s="311"/>
      <c r="HO26" s="311"/>
      <c r="HP26" s="311"/>
      <c r="HQ26" s="311"/>
      <c r="HR26" s="311"/>
      <c r="HS26" s="311"/>
      <c r="HT26" s="311"/>
      <c r="HU26" s="311"/>
      <c r="HV26" s="311"/>
      <c r="HW26" s="311"/>
      <c r="HX26" s="311"/>
      <c r="HY26" s="311"/>
      <c r="HZ26" s="311"/>
      <c r="IA26" s="311"/>
      <c r="IB26" s="311"/>
      <c r="IC26" s="311"/>
      <c r="ID26" s="311"/>
      <c r="IE26" s="311"/>
      <c r="IF26" s="311"/>
      <c r="IG26" s="311"/>
      <c r="IH26" s="311"/>
      <c r="II26" s="311"/>
      <c r="IJ26" s="311"/>
      <c r="IK26" s="311"/>
      <c r="IL26" s="311"/>
      <c r="IM26" s="311"/>
      <c r="IN26" s="311"/>
      <c r="IO26" s="311"/>
      <c r="IP26" s="311"/>
      <c r="IQ26" s="311"/>
      <c r="IR26" s="311"/>
      <c r="IS26" s="311"/>
      <c r="IT26" s="311"/>
      <c r="IU26" s="311"/>
      <c r="IV26" s="311"/>
      <c r="IW26" s="311"/>
      <c r="IX26" s="311"/>
      <c r="IY26" s="311"/>
      <c r="IZ26" s="311"/>
      <c r="JA26" s="311"/>
      <c r="JB26" s="311"/>
      <c r="JC26" s="311"/>
      <c r="JD26" s="311"/>
      <c r="JE26" s="311"/>
      <c r="JF26" s="311"/>
      <c r="JG26" s="311"/>
      <c r="JH26" s="311"/>
      <c r="JI26" s="311"/>
      <c r="JJ26" s="311"/>
      <c r="JK26" s="311"/>
      <c r="JL26" s="311"/>
      <c r="JM26" s="311"/>
      <c r="JN26" s="311"/>
      <c r="JO26" s="311"/>
      <c r="JP26" s="311"/>
      <c r="JQ26" s="311"/>
      <c r="JR26" s="311"/>
      <c r="JS26" s="311"/>
      <c r="JT26" s="311"/>
      <c r="JU26" s="311"/>
      <c r="JV26" s="311"/>
      <c r="JW26" s="311"/>
      <c r="JX26" s="311"/>
      <c r="JY26" s="311"/>
      <c r="JZ26" s="311"/>
      <c r="KA26" s="311"/>
      <c r="KB26" s="311"/>
      <c r="KC26" s="311"/>
      <c r="KD26" s="311"/>
      <c r="KE26" s="311"/>
      <c r="KF26" s="311"/>
      <c r="KG26" s="311"/>
      <c r="KH26" s="311"/>
      <c r="KI26" s="311"/>
      <c r="KJ26" s="311"/>
      <c r="KK26" s="311"/>
      <c r="KL26" s="311"/>
      <c r="KM26" s="311"/>
      <c r="KN26" s="311"/>
      <c r="KO26" s="311"/>
      <c r="KP26" s="311"/>
      <c r="KQ26" s="311"/>
      <c r="KR26" s="311"/>
      <c r="KS26" s="311"/>
      <c r="KT26" s="311"/>
      <c r="KU26" s="311"/>
      <c r="KV26" s="311"/>
      <c r="KW26" s="311"/>
      <c r="KX26" s="311"/>
      <c r="KY26" s="311"/>
      <c r="KZ26" s="311"/>
      <c r="LA26" s="311"/>
      <c r="LB26" s="311"/>
      <c r="LC26" s="311"/>
      <c r="LD26" s="311"/>
      <c r="LE26" s="311"/>
      <c r="LF26" s="311"/>
      <c r="LG26" s="311"/>
      <c r="LH26" s="311"/>
      <c r="LI26" s="311"/>
      <c r="LJ26" s="311"/>
      <c r="LK26" s="311"/>
      <c r="LL26" s="311"/>
      <c r="LM26" s="311"/>
      <c r="LN26" s="311"/>
      <c r="LO26" s="311"/>
      <c r="LP26" s="311"/>
      <c r="LQ26" s="311"/>
      <c r="LR26" s="311"/>
      <c r="LS26" s="311"/>
      <c r="LT26" s="311"/>
      <c r="LU26" s="311"/>
      <c r="LV26" s="311"/>
      <c r="LW26" s="311"/>
      <c r="LX26" s="311"/>
      <c r="LY26" s="311"/>
      <c r="LZ26" s="311"/>
      <c r="MA26" s="311"/>
      <c r="MB26" s="311"/>
      <c r="MC26" s="311"/>
      <c r="MD26" s="311"/>
      <c r="ME26" s="311"/>
      <c r="MF26" s="311"/>
      <c r="MG26" s="311"/>
      <c r="MH26" s="311"/>
      <c r="MI26" s="311"/>
      <c r="MJ26" s="311"/>
      <c r="MK26" s="311"/>
      <c r="ML26" s="311"/>
      <c r="MM26" s="311"/>
      <c r="MN26" s="311"/>
      <c r="MO26" s="311"/>
      <c r="MP26" s="311"/>
      <c r="MQ26" s="311"/>
      <c r="MR26" s="311"/>
      <c r="MS26" s="311"/>
      <c r="MT26" s="311"/>
      <c r="MU26" s="311"/>
      <c r="MV26" s="311"/>
      <c r="MW26" s="311"/>
      <c r="MX26" s="311"/>
      <c r="MY26" s="311"/>
      <c r="MZ26" s="311"/>
      <c r="NA26" s="311"/>
      <c r="NB26" s="311"/>
      <c r="NC26" s="311"/>
      <c r="ND26" s="311"/>
      <c r="NE26" s="311"/>
      <c r="NF26" s="311"/>
      <c r="NG26" s="311"/>
      <c r="NH26" s="311"/>
      <c r="NI26" s="311"/>
      <c r="NJ26" s="311"/>
      <c r="NK26" s="311"/>
      <c r="NL26" s="311"/>
      <c r="NM26" s="311"/>
      <c r="NN26" s="311"/>
      <c r="NO26" s="311"/>
      <c r="NP26" s="311"/>
      <c r="NQ26" s="311"/>
      <c r="NR26" s="311"/>
      <c r="NS26" s="311"/>
      <c r="NT26" s="311"/>
      <c r="NU26" s="311"/>
      <c r="NV26" s="311"/>
      <c r="NW26" s="311"/>
      <c r="NX26" s="311"/>
      <c r="NY26" s="311"/>
      <c r="NZ26" s="311"/>
      <c r="OA26" s="311"/>
      <c r="OB26" s="311"/>
      <c r="OC26" s="311"/>
      <c r="OD26" s="311"/>
      <c r="OE26" s="311"/>
      <c r="OF26" s="311"/>
      <c r="OG26" s="311"/>
      <c r="OH26" s="311"/>
      <c r="OI26" s="311"/>
      <c r="OJ26" s="311"/>
      <c r="OK26" s="311"/>
      <c r="OL26" s="311"/>
      <c r="OM26" s="311"/>
      <c r="ON26" s="311"/>
      <c r="OO26" s="311"/>
      <c r="OP26" s="311"/>
      <c r="OQ26" s="311"/>
      <c r="OR26" s="311"/>
      <c r="OS26" s="311"/>
      <c r="OT26" s="311"/>
      <c r="OU26" s="311"/>
      <c r="OV26" s="311"/>
      <c r="OW26" s="311"/>
      <c r="OX26" s="311"/>
      <c r="OY26" s="311"/>
      <c r="OZ26" s="311"/>
      <c r="PA26" s="311"/>
      <c r="PB26" s="311"/>
      <c r="PC26" s="311"/>
      <c r="PD26" s="311"/>
      <c r="PE26" s="311"/>
      <c r="PF26" s="311"/>
      <c r="PG26" s="311"/>
      <c r="PH26" s="311"/>
      <c r="PI26" s="311"/>
      <c r="PJ26" s="311"/>
      <c r="PK26" s="311"/>
      <c r="PL26" s="311"/>
      <c r="PM26" s="311"/>
      <c r="PN26" s="311"/>
      <c r="PO26" s="311"/>
      <c r="PP26" s="311"/>
      <c r="PQ26" s="311"/>
      <c r="PR26" s="311"/>
      <c r="PS26" s="311"/>
      <c r="PT26" s="311"/>
      <c r="PU26" s="311"/>
      <c r="PV26" s="311"/>
      <c r="PW26" s="311"/>
      <c r="PX26" s="311"/>
      <c r="PY26" s="311"/>
      <c r="PZ26" s="311"/>
      <c r="QA26" s="311"/>
      <c r="QB26" s="311"/>
      <c r="QC26" s="311"/>
      <c r="QD26" s="311"/>
      <c r="QE26" s="311"/>
      <c r="QF26" s="311"/>
      <c r="QG26" s="311"/>
      <c r="QH26" s="311"/>
      <c r="QI26" s="311"/>
      <c r="QJ26" s="311"/>
      <c r="QK26" s="311"/>
      <c r="QL26" s="311"/>
      <c r="QM26" s="311"/>
      <c r="QN26" s="311"/>
      <c r="QO26" s="311"/>
      <c r="QP26" s="311"/>
      <c r="QQ26" s="311"/>
      <c r="QR26" s="311"/>
      <c r="QS26" s="311"/>
      <c r="QT26" s="311"/>
      <c r="QU26" s="311"/>
      <c r="QV26" s="311"/>
      <c r="QW26" s="311"/>
      <c r="QX26" s="311"/>
      <c r="QY26" s="311"/>
      <c r="QZ26" s="311"/>
      <c r="RA26" s="311"/>
      <c r="RB26" s="311"/>
      <c r="RC26" s="311"/>
      <c r="RD26" s="311"/>
      <c r="RE26" s="311"/>
      <c r="RF26" s="311"/>
      <c r="RG26" s="311"/>
      <c r="RH26" s="311"/>
      <c r="RI26" s="311"/>
      <c r="RJ26" s="311"/>
      <c r="RK26" s="311"/>
      <c r="RL26" s="311"/>
      <c r="RM26" s="311"/>
      <c r="RN26" s="311"/>
      <c r="RO26" s="311"/>
      <c r="RP26" s="311"/>
      <c r="RQ26" s="311"/>
      <c r="RR26" s="311"/>
      <c r="RS26" s="311"/>
      <c r="RT26" s="311"/>
      <c r="RU26" s="311"/>
      <c r="RV26" s="311"/>
      <c r="RW26" s="311"/>
      <c r="RX26" s="311"/>
      <c r="RY26" s="311"/>
      <c r="RZ26" s="311"/>
      <c r="SA26" s="311"/>
      <c r="SB26" s="311"/>
      <c r="SC26" s="311"/>
      <c r="SD26" s="311"/>
      <c r="SE26" s="311"/>
      <c r="SF26" s="311"/>
      <c r="SG26" s="311"/>
      <c r="SH26" s="311"/>
      <c r="SI26" s="311"/>
      <c r="SJ26" s="311"/>
      <c r="SK26" s="311"/>
      <c r="SL26" s="311"/>
      <c r="SM26" s="311"/>
      <c r="SN26" s="311"/>
      <c r="SO26" s="311"/>
      <c r="SP26" s="311"/>
      <c r="SQ26" s="311"/>
      <c r="SR26" s="311"/>
      <c r="SS26" s="311"/>
      <c r="ST26" s="311"/>
      <c r="SU26" s="311"/>
      <c r="SV26" s="311"/>
      <c r="SW26" s="311"/>
      <c r="SX26" s="311"/>
      <c r="SY26" s="311"/>
      <c r="SZ26" s="311"/>
      <c r="TA26" s="311"/>
      <c r="TB26" s="311"/>
      <c r="TC26" s="311"/>
      <c r="TD26" s="311"/>
      <c r="TE26" s="311"/>
      <c r="TF26" s="311"/>
      <c r="TG26" s="311"/>
      <c r="TH26" s="311"/>
      <c r="TI26" s="311"/>
      <c r="TJ26" s="311"/>
      <c r="TK26" s="311"/>
      <c r="TL26" s="311"/>
      <c r="TM26" s="311"/>
      <c r="TN26" s="311"/>
      <c r="TO26" s="311"/>
      <c r="TP26" s="311"/>
      <c r="TQ26" s="311"/>
      <c r="TR26" s="311"/>
      <c r="TS26" s="311"/>
      <c r="TT26" s="311"/>
      <c r="TU26" s="311"/>
      <c r="TV26" s="311"/>
      <c r="TW26" s="311"/>
      <c r="TX26" s="311"/>
      <c r="TY26" s="311"/>
      <c r="TZ26" s="311"/>
      <c r="UA26" s="311"/>
      <c r="UB26" s="311"/>
      <c r="UC26" s="311"/>
      <c r="UD26" s="311"/>
      <c r="UE26" s="311"/>
      <c r="UF26" s="311"/>
      <c r="UG26" s="311"/>
      <c r="UH26" s="311"/>
      <c r="UI26" s="311"/>
      <c r="UJ26" s="311"/>
      <c r="UK26" s="311"/>
      <c r="UL26" s="311"/>
      <c r="UM26" s="311"/>
      <c r="UN26" s="311"/>
      <c r="UO26" s="311"/>
      <c r="UP26" s="311"/>
      <c r="UQ26" s="311"/>
      <c r="UR26" s="311"/>
      <c r="US26" s="311"/>
      <c r="UT26" s="311"/>
      <c r="UU26" s="311"/>
      <c r="UV26" s="311"/>
      <c r="UW26" s="311"/>
      <c r="UX26" s="311"/>
      <c r="UY26" s="311"/>
      <c r="UZ26" s="311"/>
      <c r="VA26" s="311"/>
      <c r="VB26" s="311"/>
      <c r="VC26" s="311"/>
      <c r="VD26" s="311"/>
      <c r="VE26" s="311"/>
      <c r="VF26" s="311"/>
      <c r="VG26" s="311"/>
      <c r="VH26" s="311"/>
      <c r="VI26" s="311"/>
      <c r="VJ26" s="311"/>
      <c r="VK26" s="311"/>
      <c r="VL26" s="311"/>
      <c r="VM26" s="311"/>
      <c r="VN26" s="311"/>
      <c r="VO26" s="311"/>
      <c r="VP26" s="311"/>
      <c r="VQ26" s="311"/>
      <c r="VR26" s="311"/>
      <c r="VS26" s="311"/>
      <c r="VT26" s="311"/>
      <c r="VU26" s="311"/>
      <c r="VV26" s="311"/>
      <c r="VW26" s="311"/>
      <c r="VX26" s="311"/>
      <c r="VY26" s="311"/>
      <c r="VZ26" s="311"/>
      <c r="WA26" s="311"/>
      <c r="WB26" s="311"/>
      <c r="WC26" s="311"/>
      <c r="WD26" s="311"/>
      <c r="WE26" s="311"/>
      <c r="WF26" s="311"/>
      <c r="WG26" s="311"/>
      <c r="WH26" s="311"/>
      <c r="WI26" s="311"/>
      <c r="WJ26" s="311"/>
      <c r="WK26" s="311"/>
      <c r="WL26" s="311"/>
      <c r="WM26" s="311"/>
      <c r="WN26" s="311"/>
      <c r="WO26" s="311"/>
      <c r="WP26" s="311"/>
      <c r="WQ26" s="311"/>
      <c r="WR26" s="311"/>
      <c r="WS26" s="311"/>
      <c r="WT26" s="311"/>
      <c r="WU26" s="311"/>
      <c r="WV26" s="311"/>
      <c r="WW26" s="311"/>
      <c r="WX26" s="311"/>
      <c r="WY26" s="311"/>
      <c r="WZ26" s="311"/>
      <c r="XA26" s="311"/>
      <c r="XB26" s="311"/>
      <c r="XC26" s="311"/>
      <c r="XD26" s="311"/>
      <c r="XE26" s="311"/>
      <c r="XF26" s="311"/>
      <c r="XG26" s="311"/>
      <c r="XH26" s="311"/>
      <c r="XI26" s="311"/>
      <c r="XJ26" s="311"/>
      <c r="XK26" s="311"/>
      <c r="XL26" s="311"/>
      <c r="XM26" s="311"/>
      <c r="XN26" s="311"/>
      <c r="XO26" s="311"/>
      <c r="XP26" s="311"/>
      <c r="XQ26" s="311"/>
      <c r="XR26" s="311"/>
      <c r="XS26" s="311"/>
      <c r="XT26" s="311"/>
      <c r="XU26" s="311"/>
      <c r="XV26" s="311"/>
      <c r="XW26" s="311"/>
      <c r="XX26" s="311"/>
      <c r="XY26" s="311"/>
      <c r="XZ26" s="311"/>
      <c r="YA26" s="311"/>
      <c r="YB26" s="311"/>
      <c r="YC26" s="311"/>
      <c r="YD26" s="311"/>
      <c r="YE26" s="311"/>
      <c r="YF26" s="311"/>
      <c r="YG26" s="311"/>
      <c r="YH26" s="311"/>
      <c r="YI26" s="311"/>
      <c r="YJ26" s="311"/>
      <c r="YK26" s="311"/>
      <c r="YL26" s="311"/>
      <c r="YM26" s="311"/>
      <c r="YN26" s="311"/>
      <c r="YO26" s="311"/>
      <c r="YP26" s="311"/>
      <c r="YQ26" s="311"/>
      <c r="YR26" s="311"/>
      <c r="YS26" s="311"/>
      <c r="YT26" s="311"/>
      <c r="YU26" s="311"/>
      <c r="YV26" s="311"/>
      <c r="YW26" s="311"/>
      <c r="YX26" s="311"/>
      <c r="YY26" s="311"/>
      <c r="YZ26" s="311"/>
      <c r="ZA26" s="311"/>
      <c r="ZB26" s="311"/>
      <c r="ZC26" s="311"/>
      <c r="ZD26" s="311"/>
      <c r="ZE26" s="311"/>
      <c r="ZF26" s="311"/>
      <c r="ZG26" s="311"/>
      <c r="ZH26" s="311"/>
      <c r="ZI26" s="311"/>
      <c r="ZJ26" s="311"/>
      <c r="ZK26" s="311"/>
      <c r="ZL26" s="311"/>
      <c r="ZM26" s="311"/>
      <c r="ZN26" s="311"/>
      <c r="ZO26" s="311"/>
      <c r="ZP26" s="311"/>
      <c r="ZQ26" s="311"/>
      <c r="ZR26" s="311"/>
      <c r="ZS26" s="311"/>
      <c r="ZT26" s="311"/>
      <c r="ZU26" s="311"/>
      <c r="ZV26" s="311"/>
      <c r="ZW26" s="311"/>
      <c r="ZX26" s="311"/>
      <c r="ZY26" s="311"/>
      <c r="ZZ26" s="311"/>
      <c r="AAA26" s="311"/>
      <c r="AAB26" s="311"/>
      <c r="AAC26" s="311"/>
      <c r="AAD26" s="311"/>
      <c r="AAE26" s="311"/>
      <c r="AAF26" s="311"/>
      <c r="AAG26" s="311"/>
      <c r="AAH26" s="311"/>
      <c r="AAI26" s="311"/>
      <c r="AAJ26" s="311"/>
      <c r="AAK26" s="311"/>
      <c r="AAL26" s="311"/>
      <c r="AAM26" s="311"/>
      <c r="AAN26" s="311"/>
      <c r="AAO26" s="311"/>
      <c r="AAP26" s="311"/>
      <c r="AAQ26" s="311"/>
      <c r="AAR26" s="311"/>
      <c r="AAS26" s="311"/>
      <c r="AAT26" s="311"/>
      <c r="AAU26" s="311"/>
      <c r="AAV26" s="311"/>
      <c r="AAW26" s="311"/>
      <c r="AAX26" s="311"/>
      <c r="AAY26" s="311"/>
      <c r="AAZ26" s="311"/>
      <c r="ABA26" s="311"/>
      <c r="ABB26" s="311"/>
      <c r="ABC26" s="311"/>
      <c r="ABD26" s="311"/>
      <c r="ABE26" s="311"/>
      <c r="ABF26" s="311"/>
      <c r="ABG26" s="311"/>
      <c r="ABH26" s="311"/>
      <c r="ABI26" s="311"/>
      <c r="ABJ26" s="311"/>
      <c r="ABK26" s="311"/>
      <c r="ABL26" s="311"/>
      <c r="ABM26" s="311"/>
      <c r="ABN26" s="311"/>
      <c r="ABO26" s="311"/>
      <c r="ABP26" s="311"/>
      <c r="ABQ26" s="311"/>
      <c r="ABR26" s="311"/>
      <c r="ABS26" s="311"/>
      <c r="ABT26" s="311"/>
      <c r="ABU26" s="311"/>
      <c r="ABV26" s="311"/>
      <c r="ABW26" s="311"/>
      <c r="ABX26" s="311"/>
      <c r="ABY26" s="311"/>
      <c r="ABZ26" s="311"/>
      <c r="ACA26" s="311"/>
      <c r="ACB26" s="311"/>
      <c r="ACC26" s="311"/>
      <c r="ACD26" s="311"/>
      <c r="ACE26" s="311"/>
      <c r="ACF26" s="311"/>
      <c r="ACG26" s="311"/>
      <c r="ACH26" s="311"/>
      <c r="ACI26" s="311"/>
      <c r="ACJ26" s="311"/>
      <c r="ACK26" s="311"/>
      <c r="ACL26" s="311"/>
      <c r="ACM26" s="311"/>
      <c r="ACN26" s="311"/>
      <c r="ACO26" s="311"/>
      <c r="ACP26" s="311"/>
      <c r="ACQ26" s="311"/>
      <c r="ACR26" s="311"/>
      <c r="ACS26" s="311"/>
      <c r="ACT26" s="311"/>
      <c r="ACU26" s="311"/>
      <c r="ACV26" s="311"/>
      <c r="ACW26" s="311"/>
      <c r="ACX26" s="311"/>
      <c r="ACY26" s="311"/>
      <c r="ACZ26" s="311"/>
      <c r="ADA26" s="311"/>
      <c r="ADB26" s="311"/>
      <c r="ADC26" s="311"/>
      <c r="ADD26" s="311"/>
      <c r="ADE26" s="311"/>
      <c r="ADF26" s="311"/>
      <c r="ADG26" s="311"/>
      <c r="ADH26" s="311"/>
      <c r="ADI26" s="311"/>
      <c r="ADJ26" s="311"/>
      <c r="ADK26" s="311"/>
      <c r="ADL26" s="311"/>
    </row>
    <row r="27" spans="1:792" s="315" customFormat="1" ht="14.4" x14ac:dyDescent="0.3">
      <c r="A27" s="314" t="s">
        <v>66</v>
      </c>
      <c r="B27" s="593" t="s">
        <v>67</v>
      </c>
      <c r="C27" s="594"/>
      <c r="D27" s="310">
        <f>Sachkosten!D23</f>
        <v>2500</v>
      </c>
      <c r="E27" s="301">
        <f t="shared" si="2"/>
        <v>0.36049026676279738</v>
      </c>
      <c r="F27" s="330">
        <v>0.5</v>
      </c>
      <c r="G27" s="330">
        <v>0.5</v>
      </c>
      <c r="H27" s="302">
        <f t="shared" si="3"/>
        <v>0.18024513338139869</v>
      </c>
      <c r="I27" s="302">
        <f t="shared" si="4"/>
        <v>0.18024513338139869</v>
      </c>
      <c r="J27" s="271"/>
      <c r="K27" s="271"/>
      <c r="L27" s="271"/>
      <c r="M27" s="124"/>
      <c r="N27" s="124"/>
      <c r="O27" s="124"/>
      <c r="P27" s="124"/>
      <c r="Q27" s="271"/>
      <c r="R27" s="271"/>
      <c r="S27" s="124"/>
      <c r="T27" s="311"/>
      <c r="U27" s="311"/>
      <c r="V27" s="311"/>
      <c r="W27" s="311"/>
      <c r="X27" s="311"/>
      <c r="Y27" s="311"/>
      <c r="Z27" s="311"/>
      <c r="AA27" s="311"/>
      <c r="AB27" s="311"/>
      <c r="AC27" s="311"/>
      <c r="AD27" s="311"/>
      <c r="AE27" s="311"/>
      <c r="AF27" s="311"/>
      <c r="AG27" s="311"/>
      <c r="AH27" s="311"/>
      <c r="AI27" s="311"/>
      <c r="AJ27" s="311"/>
      <c r="AK27" s="311"/>
      <c r="AL27" s="311"/>
      <c r="AM27" s="311"/>
      <c r="AN27" s="311"/>
      <c r="AO27" s="311"/>
      <c r="AP27" s="311"/>
      <c r="AQ27" s="311"/>
      <c r="AR27" s="311"/>
      <c r="AS27" s="311"/>
      <c r="AT27" s="311"/>
      <c r="AU27" s="311"/>
      <c r="AV27" s="311"/>
      <c r="AW27" s="311"/>
      <c r="AX27" s="311"/>
      <c r="AY27" s="311"/>
      <c r="AZ27" s="311"/>
      <c r="BA27" s="311"/>
      <c r="BB27" s="311"/>
      <c r="BC27" s="311"/>
      <c r="BD27" s="311"/>
      <c r="BE27" s="311"/>
      <c r="BF27" s="311"/>
      <c r="BG27" s="311"/>
      <c r="BH27" s="311"/>
      <c r="BI27" s="311"/>
      <c r="BJ27" s="311"/>
      <c r="BK27" s="311"/>
      <c r="BL27" s="311"/>
      <c r="BM27" s="311"/>
      <c r="BN27" s="311"/>
      <c r="BO27" s="311"/>
      <c r="BP27" s="311"/>
      <c r="BQ27" s="311"/>
      <c r="BR27" s="311"/>
      <c r="BS27" s="311"/>
      <c r="BT27" s="311"/>
      <c r="BU27" s="311"/>
      <c r="BV27" s="311"/>
      <c r="BW27" s="311"/>
      <c r="BX27" s="311"/>
      <c r="BY27" s="311"/>
      <c r="BZ27" s="311"/>
      <c r="CA27" s="311"/>
      <c r="CB27" s="311"/>
      <c r="CC27" s="311"/>
      <c r="CD27" s="311"/>
      <c r="CE27" s="311"/>
      <c r="CF27" s="311"/>
      <c r="CG27" s="311"/>
      <c r="CH27" s="311"/>
      <c r="CI27" s="311"/>
      <c r="CJ27" s="311"/>
      <c r="CK27" s="311"/>
      <c r="CL27" s="311"/>
      <c r="CM27" s="311"/>
      <c r="CN27" s="311"/>
      <c r="CO27" s="311"/>
      <c r="CP27" s="311"/>
      <c r="CQ27" s="311"/>
      <c r="CR27" s="311"/>
      <c r="CS27" s="311"/>
      <c r="CT27" s="311"/>
      <c r="CU27" s="311"/>
      <c r="CV27" s="311"/>
      <c r="CW27" s="311"/>
      <c r="CX27" s="311"/>
      <c r="CY27" s="311"/>
      <c r="CZ27" s="311"/>
      <c r="DA27" s="311"/>
      <c r="DB27" s="311"/>
      <c r="DC27" s="311"/>
      <c r="DD27" s="311"/>
      <c r="DE27" s="311"/>
      <c r="DF27" s="311"/>
      <c r="DG27" s="311"/>
      <c r="DH27" s="311"/>
      <c r="DI27" s="311"/>
      <c r="DJ27" s="311"/>
      <c r="DK27" s="311"/>
      <c r="DL27" s="311"/>
      <c r="DM27" s="311"/>
      <c r="DN27" s="311"/>
      <c r="DO27" s="311"/>
      <c r="DP27" s="311"/>
      <c r="DQ27" s="311"/>
      <c r="DR27" s="311"/>
      <c r="DS27" s="311"/>
      <c r="DT27" s="311"/>
      <c r="DU27" s="311"/>
      <c r="DV27" s="311"/>
      <c r="DW27" s="311"/>
      <c r="DX27" s="311"/>
      <c r="DY27" s="311"/>
      <c r="DZ27" s="311"/>
      <c r="EA27" s="311"/>
      <c r="EB27" s="311"/>
      <c r="EC27" s="311"/>
      <c r="ED27" s="311"/>
      <c r="EE27" s="311"/>
      <c r="EF27" s="311"/>
      <c r="EG27" s="311"/>
      <c r="EH27" s="311"/>
      <c r="EI27" s="311"/>
      <c r="EJ27" s="311"/>
      <c r="EK27" s="311"/>
      <c r="EL27" s="311"/>
      <c r="EM27" s="311"/>
      <c r="EN27" s="311"/>
      <c r="EO27" s="311"/>
      <c r="EP27" s="311"/>
      <c r="EQ27" s="311"/>
      <c r="ER27" s="311"/>
      <c r="ES27" s="311"/>
      <c r="ET27" s="311"/>
      <c r="EU27" s="311"/>
      <c r="EV27" s="311"/>
      <c r="EW27" s="311"/>
      <c r="EX27" s="311"/>
      <c r="EY27" s="311"/>
      <c r="EZ27" s="311"/>
      <c r="FA27" s="311"/>
      <c r="FB27" s="311"/>
      <c r="FC27" s="311"/>
      <c r="FD27" s="311"/>
      <c r="FE27" s="311"/>
      <c r="FF27" s="311"/>
      <c r="FG27" s="311"/>
      <c r="FH27" s="311"/>
      <c r="FI27" s="311"/>
      <c r="FJ27" s="311"/>
      <c r="FK27" s="311"/>
      <c r="FL27" s="311"/>
      <c r="FM27" s="311"/>
      <c r="FN27" s="311"/>
      <c r="FO27" s="311"/>
      <c r="FP27" s="311"/>
      <c r="FQ27" s="311"/>
      <c r="FR27" s="311"/>
      <c r="FS27" s="311"/>
      <c r="FT27" s="311"/>
      <c r="FU27" s="311"/>
      <c r="FV27" s="311"/>
      <c r="FW27" s="311"/>
      <c r="FX27" s="311"/>
      <c r="FY27" s="311"/>
      <c r="FZ27" s="311"/>
      <c r="GA27" s="311"/>
      <c r="GB27" s="311"/>
      <c r="GC27" s="311"/>
      <c r="GD27" s="311"/>
      <c r="GE27" s="311"/>
      <c r="GF27" s="311"/>
      <c r="GG27" s="311"/>
      <c r="GH27" s="311"/>
      <c r="GI27" s="311"/>
      <c r="GJ27" s="311"/>
      <c r="GK27" s="311"/>
      <c r="GL27" s="311"/>
      <c r="GM27" s="311"/>
      <c r="GN27" s="311"/>
      <c r="GO27" s="311"/>
      <c r="GP27" s="311"/>
      <c r="GQ27" s="311"/>
      <c r="GR27" s="311"/>
      <c r="GS27" s="311"/>
      <c r="GT27" s="311"/>
      <c r="GU27" s="311"/>
      <c r="GV27" s="311"/>
      <c r="GW27" s="311"/>
      <c r="GX27" s="311"/>
      <c r="GY27" s="311"/>
      <c r="GZ27" s="311"/>
      <c r="HA27" s="311"/>
      <c r="HB27" s="311"/>
      <c r="HC27" s="311"/>
      <c r="HD27" s="311"/>
      <c r="HE27" s="311"/>
      <c r="HF27" s="311"/>
      <c r="HG27" s="311"/>
      <c r="HH27" s="311"/>
      <c r="HI27" s="311"/>
      <c r="HJ27" s="311"/>
      <c r="HK27" s="311"/>
      <c r="HL27" s="311"/>
      <c r="HM27" s="311"/>
      <c r="HN27" s="311"/>
      <c r="HO27" s="311"/>
      <c r="HP27" s="311"/>
      <c r="HQ27" s="311"/>
      <c r="HR27" s="311"/>
      <c r="HS27" s="311"/>
      <c r="HT27" s="311"/>
      <c r="HU27" s="311"/>
      <c r="HV27" s="311"/>
      <c r="HW27" s="311"/>
      <c r="HX27" s="311"/>
      <c r="HY27" s="311"/>
      <c r="HZ27" s="311"/>
      <c r="IA27" s="311"/>
      <c r="IB27" s="311"/>
      <c r="IC27" s="311"/>
      <c r="ID27" s="311"/>
      <c r="IE27" s="311"/>
      <c r="IF27" s="311"/>
      <c r="IG27" s="311"/>
      <c r="IH27" s="311"/>
      <c r="II27" s="311"/>
      <c r="IJ27" s="311"/>
      <c r="IK27" s="311"/>
      <c r="IL27" s="311"/>
      <c r="IM27" s="311"/>
      <c r="IN27" s="311"/>
      <c r="IO27" s="311"/>
      <c r="IP27" s="311"/>
      <c r="IQ27" s="311"/>
      <c r="IR27" s="311"/>
      <c r="IS27" s="311"/>
      <c r="IT27" s="311"/>
      <c r="IU27" s="311"/>
      <c r="IV27" s="311"/>
      <c r="IW27" s="311"/>
      <c r="IX27" s="311"/>
      <c r="IY27" s="311"/>
      <c r="IZ27" s="311"/>
      <c r="JA27" s="311"/>
      <c r="JB27" s="311"/>
      <c r="JC27" s="311"/>
      <c r="JD27" s="311"/>
      <c r="JE27" s="311"/>
      <c r="JF27" s="311"/>
      <c r="JG27" s="311"/>
      <c r="JH27" s="311"/>
      <c r="JI27" s="311"/>
      <c r="JJ27" s="311"/>
      <c r="JK27" s="311"/>
      <c r="JL27" s="311"/>
      <c r="JM27" s="311"/>
      <c r="JN27" s="311"/>
      <c r="JO27" s="311"/>
      <c r="JP27" s="311"/>
      <c r="JQ27" s="311"/>
      <c r="JR27" s="311"/>
      <c r="JS27" s="311"/>
      <c r="JT27" s="311"/>
      <c r="JU27" s="311"/>
      <c r="JV27" s="311"/>
      <c r="JW27" s="311"/>
      <c r="JX27" s="311"/>
      <c r="JY27" s="311"/>
      <c r="JZ27" s="311"/>
      <c r="KA27" s="311"/>
      <c r="KB27" s="311"/>
      <c r="KC27" s="311"/>
      <c r="KD27" s="311"/>
      <c r="KE27" s="311"/>
      <c r="KF27" s="311"/>
      <c r="KG27" s="311"/>
      <c r="KH27" s="311"/>
      <c r="KI27" s="311"/>
      <c r="KJ27" s="311"/>
      <c r="KK27" s="311"/>
      <c r="KL27" s="311"/>
      <c r="KM27" s="311"/>
      <c r="KN27" s="311"/>
      <c r="KO27" s="311"/>
      <c r="KP27" s="311"/>
      <c r="KQ27" s="311"/>
      <c r="KR27" s="311"/>
      <c r="KS27" s="311"/>
      <c r="KT27" s="311"/>
      <c r="KU27" s="311"/>
      <c r="KV27" s="311"/>
      <c r="KW27" s="311"/>
      <c r="KX27" s="311"/>
      <c r="KY27" s="311"/>
      <c r="KZ27" s="311"/>
      <c r="LA27" s="311"/>
      <c r="LB27" s="311"/>
      <c r="LC27" s="311"/>
      <c r="LD27" s="311"/>
      <c r="LE27" s="311"/>
      <c r="LF27" s="311"/>
      <c r="LG27" s="311"/>
      <c r="LH27" s="311"/>
      <c r="LI27" s="311"/>
      <c r="LJ27" s="311"/>
      <c r="LK27" s="311"/>
      <c r="LL27" s="311"/>
      <c r="LM27" s="311"/>
      <c r="LN27" s="311"/>
      <c r="LO27" s="311"/>
      <c r="LP27" s="311"/>
      <c r="LQ27" s="311"/>
      <c r="LR27" s="311"/>
      <c r="LS27" s="311"/>
      <c r="LT27" s="311"/>
      <c r="LU27" s="311"/>
      <c r="LV27" s="311"/>
      <c r="LW27" s="311"/>
      <c r="LX27" s="311"/>
      <c r="LY27" s="311"/>
      <c r="LZ27" s="311"/>
      <c r="MA27" s="311"/>
      <c r="MB27" s="311"/>
      <c r="MC27" s="311"/>
      <c r="MD27" s="311"/>
      <c r="ME27" s="311"/>
      <c r="MF27" s="311"/>
      <c r="MG27" s="311"/>
      <c r="MH27" s="311"/>
      <c r="MI27" s="311"/>
      <c r="MJ27" s="311"/>
      <c r="MK27" s="311"/>
      <c r="ML27" s="311"/>
      <c r="MM27" s="311"/>
      <c r="MN27" s="311"/>
      <c r="MO27" s="311"/>
      <c r="MP27" s="311"/>
      <c r="MQ27" s="311"/>
      <c r="MR27" s="311"/>
      <c r="MS27" s="311"/>
      <c r="MT27" s="311"/>
      <c r="MU27" s="311"/>
      <c r="MV27" s="311"/>
      <c r="MW27" s="311"/>
      <c r="MX27" s="311"/>
      <c r="MY27" s="311"/>
      <c r="MZ27" s="311"/>
      <c r="NA27" s="311"/>
      <c r="NB27" s="311"/>
      <c r="NC27" s="311"/>
      <c r="ND27" s="311"/>
      <c r="NE27" s="311"/>
      <c r="NF27" s="311"/>
      <c r="NG27" s="311"/>
      <c r="NH27" s="311"/>
      <c r="NI27" s="311"/>
      <c r="NJ27" s="311"/>
      <c r="NK27" s="311"/>
      <c r="NL27" s="311"/>
      <c r="NM27" s="311"/>
      <c r="NN27" s="311"/>
      <c r="NO27" s="311"/>
      <c r="NP27" s="311"/>
      <c r="NQ27" s="311"/>
      <c r="NR27" s="311"/>
      <c r="NS27" s="311"/>
      <c r="NT27" s="311"/>
      <c r="NU27" s="311"/>
      <c r="NV27" s="311"/>
      <c r="NW27" s="311"/>
      <c r="NX27" s="311"/>
      <c r="NY27" s="311"/>
      <c r="NZ27" s="311"/>
      <c r="OA27" s="311"/>
      <c r="OB27" s="311"/>
      <c r="OC27" s="311"/>
      <c r="OD27" s="311"/>
      <c r="OE27" s="311"/>
      <c r="OF27" s="311"/>
      <c r="OG27" s="311"/>
      <c r="OH27" s="311"/>
      <c r="OI27" s="311"/>
      <c r="OJ27" s="311"/>
      <c r="OK27" s="311"/>
      <c r="OL27" s="311"/>
      <c r="OM27" s="311"/>
      <c r="ON27" s="311"/>
      <c r="OO27" s="311"/>
      <c r="OP27" s="311"/>
      <c r="OQ27" s="311"/>
      <c r="OR27" s="311"/>
      <c r="OS27" s="311"/>
      <c r="OT27" s="311"/>
      <c r="OU27" s="311"/>
      <c r="OV27" s="311"/>
      <c r="OW27" s="311"/>
      <c r="OX27" s="311"/>
      <c r="OY27" s="311"/>
      <c r="OZ27" s="311"/>
      <c r="PA27" s="311"/>
      <c r="PB27" s="311"/>
      <c r="PC27" s="311"/>
      <c r="PD27" s="311"/>
      <c r="PE27" s="311"/>
      <c r="PF27" s="311"/>
      <c r="PG27" s="311"/>
      <c r="PH27" s="311"/>
      <c r="PI27" s="311"/>
      <c r="PJ27" s="311"/>
      <c r="PK27" s="311"/>
      <c r="PL27" s="311"/>
      <c r="PM27" s="311"/>
      <c r="PN27" s="311"/>
      <c r="PO27" s="311"/>
      <c r="PP27" s="311"/>
      <c r="PQ27" s="311"/>
      <c r="PR27" s="311"/>
      <c r="PS27" s="311"/>
      <c r="PT27" s="311"/>
      <c r="PU27" s="311"/>
      <c r="PV27" s="311"/>
      <c r="PW27" s="311"/>
      <c r="PX27" s="311"/>
      <c r="PY27" s="311"/>
      <c r="PZ27" s="311"/>
      <c r="QA27" s="311"/>
      <c r="QB27" s="311"/>
      <c r="QC27" s="311"/>
      <c r="QD27" s="311"/>
      <c r="QE27" s="311"/>
      <c r="QF27" s="311"/>
      <c r="QG27" s="311"/>
      <c r="QH27" s="311"/>
      <c r="QI27" s="311"/>
      <c r="QJ27" s="311"/>
      <c r="QK27" s="311"/>
      <c r="QL27" s="311"/>
      <c r="QM27" s="311"/>
      <c r="QN27" s="311"/>
      <c r="QO27" s="311"/>
      <c r="QP27" s="311"/>
      <c r="QQ27" s="311"/>
      <c r="QR27" s="311"/>
      <c r="QS27" s="311"/>
      <c r="QT27" s="311"/>
      <c r="QU27" s="311"/>
      <c r="QV27" s="311"/>
      <c r="QW27" s="311"/>
      <c r="QX27" s="311"/>
      <c r="QY27" s="311"/>
      <c r="QZ27" s="311"/>
      <c r="RA27" s="311"/>
      <c r="RB27" s="311"/>
      <c r="RC27" s="311"/>
      <c r="RD27" s="311"/>
      <c r="RE27" s="311"/>
      <c r="RF27" s="311"/>
      <c r="RG27" s="311"/>
      <c r="RH27" s="311"/>
      <c r="RI27" s="311"/>
      <c r="RJ27" s="311"/>
      <c r="RK27" s="311"/>
      <c r="RL27" s="311"/>
      <c r="RM27" s="311"/>
      <c r="RN27" s="311"/>
      <c r="RO27" s="311"/>
      <c r="RP27" s="311"/>
      <c r="RQ27" s="311"/>
      <c r="RR27" s="311"/>
      <c r="RS27" s="311"/>
      <c r="RT27" s="311"/>
      <c r="RU27" s="311"/>
      <c r="RV27" s="311"/>
      <c r="RW27" s="311"/>
      <c r="RX27" s="311"/>
      <c r="RY27" s="311"/>
      <c r="RZ27" s="311"/>
      <c r="SA27" s="311"/>
      <c r="SB27" s="311"/>
      <c r="SC27" s="311"/>
      <c r="SD27" s="311"/>
      <c r="SE27" s="311"/>
      <c r="SF27" s="311"/>
      <c r="SG27" s="311"/>
      <c r="SH27" s="311"/>
      <c r="SI27" s="311"/>
      <c r="SJ27" s="311"/>
      <c r="SK27" s="311"/>
      <c r="SL27" s="311"/>
      <c r="SM27" s="311"/>
      <c r="SN27" s="311"/>
      <c r="SO27" s="311"/>
      <c r="SP27" s="311"/>
      <c r="SQ27" s="311"/>
      <c r="SR27" s="311"/>
      <c r="SS27" s="311"/>
      <c r="ST27" s="311"/>
      <c r="SU27" s="311"/>
      <c r="SV27" s="311"/>
      <c r="SW27" s="311"/>
      <c r="SX27" s="311"/>
      <c r="SY27" s="311"/>
      <c r="SZ27" s="311"/>
      <c r="TA27" s="311"/>
      <c r="TB27" s="311"/>
      <c r="TC27" s="311"/>
      <c r="TD27" s="311"/>
      <c r="TE27" s="311"/>
      <c r="TF27" s="311"/>
      <c r="TG27" s="311"/>
      <c r="TH27" s="311"/>
      <c r="TI27" s="311"/>
      <c r="TJ27" s="311"/>
      <c r="TK27" s="311"/>
      <c r="TL27" s="311"/>
      <c r="TM27" s="311"/>
      <c r="TN27" s="311"/>
      <c r="TO27" s="311"/>
      <c r="TP27" s="311"/>
      <c r="TQ27" s="311"/>
      <c r="TR27" s="311"/>
      <c r="TS27" s="311"/>
      <c r="TT27" s="311"/>
      <c r="TU27" s="311"/>
      <c r="TV27" s="311"/>
      <c r="TW27" s="311"/>
      <c r="TX27" s="311"/>
      <c r="TY27" s="311"/>
      <c r="TZ27" s="311"/>
      <c r="UA27" s="311"/>
      <c r="UB27" s="311"/>
      <c r="UC27" s="311"/>
      <c r="UD27" s="311"/>
      <c r="UE27" s="311"/>
      <c r="UF27" s="311"/>
      <c r="UG27" s="311"/>
      <c r="UH27" s="311"/>
      <c r="UI27" s="311"/>
      <c r="UJ27" s="311"/>
      <c r="UK27" s="311"/>
      <c r="UL27" s="311"/>
      <c r="UM27" s="311"/>
      <c r="UN27" s="311"/>
      <c r="UO27" s="311"/>
      <c r="UP27" s="311"/>
      <c r="UQ27" s="311"/>
      <c r="UR27" s="311"/>
      <c r="US27" s="311"/>
      <c r="UT27" s="311"/>
      <c r="UU27" s="311"/>
      <c r="UV27" s="311"/>
      <c r="UW27" s="311"/>
      <c r="UX27" s="311"/>
      <c r="UY27" s="311"/>
      <c r="UZ27" s="311"/>
      <c r="VA27" s="311"/>
      <c r="VB27" s="311"/>
      <c r="VC27" s="311"/>
      <c r="VD27" s="311"/>
      <c r="VE27" s="311"/>
      <c r="VF27" s="311"/>
      <c r="VG27" s="311"/>
      <c r="VH27" s="311"/>
      <c r="VI27" s="311"/>
      <c r="VJ27" s="311"/>
      <c r="VK27" s="311"/>
      <c r="VL27" s="311"/>
      <c r="VM27" s="311"/>
      <c r="VN27" s="311"/>
      <c r="VO27" s="311"/>
      <c r="VP27" s="311"/>
      <c r="VQ27" s="311"/>
      <c r="VR27" s="311"/>
      <c r="VS27" s="311"/>
      <c r="VT27" s="311"/>
      <c r="VU27" s="311"/>
      <c r="VV27" s="311"/>
      <c r="VW27" s="311"/>
      <c r="VX27" s="311"/>
      <c r="VY27" s="311"/>
      <c r="VZ27" s="311"/>
      <c r="WA27" s="311"/>
      <c r="WB27" s="311"/>
      <c r="WC27" s="311"/>
      <c r="WD27" s="311"/>
      <c r="WE27" s="311"/>
      <c r="WF27" s="311"/>
      <c r="WG27" s="311"/>
      <c r="WH27" s="311"/>
      <c r="WI27" s="311"/>
      <c r="WJ27" s="311"/>
      <c r="WK27" s="311"/>
      <c r="WL27" s="311"/>
      <c r="WM27" s="311"/>
      <c r="WN27" s="311"/>
      <c r="WO27" s="311"/>
      <c r="WP27" s="311"/>
      <c r="WQ27" s="311"/>
      <c r="WR27" s="311"/>
      <c r="WS27" s="311"/>
      <c r="WT27" s="311"/>
      <c r="WU27" s="311"/>
      <c r="WV27" s="311"/>
      <c r="WW27" s="311"/>
      <c r="WX27" s="311"/>
      <c r="WY27" s="311"/>
      <c r="WZ27" s="311"/>
      <c r="XA27" s="311"/>
      <c r="XB27" s="311"/>
      <c r="XC27" s="311"/>
      <c r="XD27" s="311"/>
      <c r="XE27" s="311"/>
      <c r="XF27" s="311"/>
      <c r="XG27" s="311"/>
      <c r="XH27" s="311"/>
      <c r="XI27" s="311"/>
      <c r="XJ27" s="311"/>
      <c r="XK27" s="311"/>
      <c r="XL27" s="311"/>
      <c r="XM27" s="311"/>
      <c r="XN27" s="311"/>
      <c r="XO27" s="311"/>
      <c r="XP27" s="311"/>
      <c r="XQ27" s="311"/>
      <c r="XR27" s="311"/>
      <c r="XS27" s="311"/>
      <c r="XT27" s="311"/>
      <c r="XU27" s="311"/>
      <c r="XV27" s="311"/>
      <c r="XW27" s="311"/>
      <c r="XX27" s="311"/>
      <c r="XY27" s="311"/>
      <c r="XZ27" s="311"/>
      <c r="YA27" s="311"/>
      <c r="YB27" s="311"/>
      <c r="YC27" s="311"/>
      <c r="YD27" s="311"/>
      <c r="YE27" s="311"/>
      <c r="YF27" s="311"/>
      <c r="YG27" s="311"/>
      <c r="YH27" s="311"/>
      <c r="YI27" s="311"/>
      <c r="YJ27" s="311"/>
      <c r="YK27" s="311"/>
      <c r="YL27" s="311"/>
      <c r="YM27" s="311"/>
      <c r="YN27" s="311"/>
      <c r="YO27" s="311"/>
      <c r="YP27" s="311"/>
      <c r="YQ27" s="311"/>
      <c r="YR27" s="311"/>
      <c r="YS27" s="311"/>
      <c r="YT27" s="311"/>
      <c r="YU27" s="311"/>
      <c r="YV27" s="311"/>
      <c r="YW27" s="311"/>
      <c r="YX27" s="311"/>
      <c r="YY27" s="311"/>
      <c r="YZ27" s="311"/>
      <c r="ZA27" s="311"/>
      <c r="ZB27" s="311"/>
      <c r="ZC27" s="311"/>
      <c r="ZD27" s="311"/>
      <c r="ZE27" s="311"/>
      <c r="ZF27" s="311"/>
      <c r="ZG27" s="311"/>
      <c r="ZH27" s="311"/>
      <c r="ZI27" s="311"/>
      <c r="ZJ27" s="311"/>
      <c r="ZK27" s="311"/>
      <c r="ZL27" s="311"/>
      <c r="ZM27" s="311"/>
      <c r="ZN27" s="311"/>
      <c r="ZO27" s="311"/>
      <c r="ZP27" s="311"/>
      <c r="ZQ27" s="311"/>
      <c r="ZR27" s="311"/>
      <c r="ZS27" s="311"/>
      <c r="ZT27" s="311"/>
      <c r="ZU27" s="311"/>
      <c r="ZV27" s="311"/>
      <c r="ZW27" s="311"/>
      <c r="ZX27" s="311"/>
      <c r="ZY27" s="311"/>
      <c r="ZZ27" s="311"/>
      <c r="AAA27" s="311"/>
      <c r="AAB27" s="311"/>
      <c r="AAC27" s="311"/>
      <c r="AAD27" s="311"/>
      <c r="AAE27" s="311"/>
      <c r="AAF27" s="311"/>
      <c r="AAG27" s="311"/>
      <c r="AAH27" s="311"/>
      <c r="AAI27" s="311"/>
      <c r="AAJ27" s="311"/>
      <c r="AAK27" s="311"/>
      <c r="AAL27" s="311"/>
      <c r="AAM27" s="311"/>
      <c r="AAN27" s="311"/>
      <c r="AAO27" s="311"/>
      <c r="AAP27" s="311"/>
      <c r="AAQ27" s="311"/>
      <c r="AAR27" s="311"/>
      <c r="AAS27" s="311"/>
      <c r="AAT27" s="311"/>
      <c r="AAU27" s="311"/>
      <c r="AAV27" s="311"/>
      <c r="AAW27" s="311"/>
      <c r="AAX27" s="311"/>
      <c r="AAY27" s="311"/>
      <c r="AAZ27" s="311"/>
      <c r="ABA27" s="311"/>
      <c r="ABB27" s="311"/>
      <c r="ABC27" s="311"/>
      <c r="ABD27" s="311"/>
      <c r="ABE27" s="311"/>
      <c r="ABF27" s="311"/>
      <c r="ABG27" s="311"/>
      <c r="ABH27" s="311"/>
      <c r="ABI27" s="311"/>
      <c r="ABJ27" s="311"/>
      <c r="ABK27" s="311"/>
      <c r="ABL27" s="311"/>
      <c r="ABM27" s="311"/>
      <c r="ABN27" s="311"/>
      <c r="ABO27" s="311"/>
      <c r="ABP27" s="311"/>
      <c r="ABQ27" s="311"/>
      <c r="ABR27" s="311"/>
      <c r="ABS27" s="311"/>
      <c r="ABT27" s="311"/>
      <c r="ABU27" s="311"/>
      <c r="ABV27" s="311"/>
      <c r="ABW27" s="311"/>
      <c r="ABX27" s="311"/>
      <c r="ABY27" s="311"/>
      <c r="ABZ27" s="311"/>
      <c r="ACA27" s="311"/>
      <c r="ACB27" s="311"/>
      <c r="ACC27" s="311"/>
      <c r="ACD27" s="311"/>
      <c r="ACE27" s="311"/>
      <c r="ACF27" s="311"/>
      <c r="ACG27" s="311"/>
      <c r="ACH27" s="311"/>
      <c r="ACI27" s="311"/>
      <c r="ACJ27" s="311"/>
      <c r="ACK27" s="311"/>
      <c r="ACL27" s="311"/>
      <c r="ACM27" s="311"/>
      <c r="ACN27" s="311"/>
      <c r="ACO27" s="311"/>
      <c r="ACP27" s="311"/>
      <c r="ACQ27" s="311"/>
      <c r="ACR27" s="311"/>
      <c r="ACS27" s="311"/>
      <c r="ACT27" s="311"/>
      <c r="ACU27" s="311"/>
      <c r="ACV27" s="311"/>
      <c r="ACW27" s="311"/>
      <c r="ACX27" s="311"/>
      <c r="ACY27" s="311"/>
      <c r="ACZ27" s="311"/>
      <c r="ADA27" s="311"/>
      <c r="ADB27" s="311"/>
      <c r="ADC27" s="311"/>
      <c r="ADD27" s="311"/>
      <c r="ADE27" s="311"/>
      <c r="ADF27" s="311"/>
      <c r="ADG27" s="311"/>
      <c r="ADH27" s="311"/>
      <c r="ADI27" s="311"/>
      <c r="ADJ27" s="311"/>
      <c r="ADK27" s="311"/>
      <c r="ADL27" s="311"/>
    </row>
    <row r="28" spans="1:792" ht="14.55" customHeight="1" x14ac:dyDescent="0.25">
      <c r="A28" s="316"/>
      <c r="B28" s="599" t="s">
        <v>68</v>
      </c>
      <c r="C28" s="600"/>
      <c r="D28" s="317">
        <f t="shared" ref="D28:E28" si="5">SUM(D16:D27)</f>
        <v>95800</v>
      </c>
      <c r="E28" s="318">
        <f t="shared" si="5"/>
        <v>13.813987022350396</v>
      </c>
      <c r="H28" s="318">
        <f>SUM(H16:H27)</f>
        <v>9.9567411679884668</v>
      </c>
      <c r="I28" s="318">
        <f>SUM(I16:I27)</f>
        <v>3.8572458543619321</v>
      </c>
      <c r="J28" s="271"/>
      <c r="K28" s="271"/>
      <c r="L28" s="271"/>
      <c r="Q28" s="271"/>
      <c r="R28" s="271"/>
      <c r="T28" s="311"/>
      <c r="U28" s="311"/>
      <c r="V28" s="311"/>
      <c r="W28" s="311"/>
      <c r="X28" s="311"/>
      <c r="Y28" s="311"/>
      <c r="Z28" s="311"/>
      <c r="AA28" s="311"/>
      <c r="AB28" s="311"/>
      <c r="AC28" s="311"/>
      <c r="AD28" s="311"/>
      <c r="AE28" s="311"/>
      <c r="AF28" s="311"/>
      <c r="AG28" s="311"/>
      <c r="AH28" s="311"/>
      <c r="AI28" s="311"/>
      <c r="AJ28" s="311"/>
      <c r="AK28" s="311"/>
      <c r="AL28" s="311"/>
      <c r="AM28" s="311"/>
      <c r="AN28" s="311"/>
      <c r="AO28" s="311"/>
      <c r="AP28" s="311"/>
      <c r="AQ28" s="311"/>
      <c r="AR28" s="311"/>
      <c r="AS28" s="311"/>
      <c r="AT28" s="311"/>
      <c r="AU28" s="311"/>
      <c r="AV28" s="311"/>
      <c r="AW28" s="311"/>
      <c r="AX28" s="311"/>
      <c r="AY28" s="311"/>
      <c r="AZ28" s="311"/>
      <c r="BA28" s="311"/>
      <c r="BB28" s="311"/>
      <c r="BC28" s="311"/>
      <c r="BD28" s="311"/>
      <c r="BE28" s="311"/>
      <c r="BF28" s="311"/>
      <c r="BG28" s="311"/>
      <c r="BH28" s="311"/>
      <c r="BI28" s="311"/>
      <c r="BJ28" s="311"/>
      <c r="BK28" s="311"/>
      <c r="BL28" s="311"/>
      <c r="BM28" s="311"/>
      <c r="BN28" s="311"/>
      <c r="BO28" s="311"/>
      <c r="BP28" s="311"/>
      <c r="BQ28" s="311"/>
      <c r="BR28" s="311"/>
      <c r="BS28" s="311"/>
      <c r="BT28" s="311"/>
      <c r="BU28" s="311"/>
      <c r="BV28" s="311"/>
      <c r="BW28" s="311"/>
      <c r="BX28" s="311"/>
      <c r="BY28" s="311"/>
      <c r="BZ28" s="311"/>
      <c r="CA28" s="311"/>
      <c r="CB28" s="311"/>
      <c r="CC28" s="311"/>
      <c r="CD28" s="311"/>
      <c r="CE28" s="311"/>
      <c r="CF28" s="311"/>
      <c r="CG28" s="311"/>
      <c r="CH28" s="311"/>
      <c r="CI28" s="311"/>
      <c r="CJ28" s="311"/>
      <c r="CK28" s="311"/>
      <c r="CL28" s="311"/>
      <c r="CM28" s="311"/>
      <c r="CN28" s="311"/>
      <c r="CO28" s="311"/>
      <c r="CP28" s="311"/>
      <c r="CQ28" s="311"/>
      <c r="CR28" s="311"/>
      <c r="CS28" s="311"/>
      <c r="CT28" s="311"/>
      <c r="CU28" s="311"/>
      <c r="CV28" s="311"/>
      <c r="CW28" s="311"/>
      <c r="CX28" s="311"/>
      <c r="CY28" s="311"/>
      <c r="CZ28" s="311"/>
      <c r="DA28" s="311"/>
      <c r="DB28" s="311"/>
      <c r="DC28" s="311"/>
      <c r="DD28" s="311"/>
      <c r="DE28" s="311"/>
      <c r="DF28" s="311"/>
      <c r="DG28" s="311"/>
      <c r="DH28" s="311"/>
      <c r="DI28" s="311"/>
      <c r="DJ28" s="311"/>
      <c r="DK28" s="311"/>
      <c r="DL28" s="311"/>
      <c r="DM28" s="311"/>
      <c r="DN28" s="311"/>
      <c r="DO28" s="311"/>
      <c r="DP28" s="311"/>
      <c r="DQ28" s="311"/>
      <c r="DR28" s="311"/>
      <c r="DS28" s="311"/>
      <c r="DT28" s="311"/>
      <c r="DU28" s="311"/>
      <c r="DV28" s="311"/>
      <c r="DW28" s="311"/>
      <c r="DX28" s="311"/>
      <c r="DY28" s="311"/>
      <c r="DZ28" s="311"/>
      <c r="EA28" s="311"/>
      <c r="EB28" s="311"/>
      <c r="EC28" s="311"/>
      <c r="ED28" s="311"/>
      <c r="EE28" s="311"/>
      <c r="EF28" s="311"/>
      <c r="EG28" s="311"/>
      <c r="EH28" s="311"/>
      <c r="EI28" s="311"/>
      <c r="EJ28" s="311"/>
      <c r="EK28" s="311"/>
      <c r="EL28" s="311"/>
      <c r="EM28" s="311"/>
      <c r="EN28" s="311"/>
      <c r="EO28" s="311"/>
      <c r="EP28" s="311"/>
      <c r="EQ28" s="311"/>
      <c r="ER28" s="311"/>
      <c r="ES28" s="311"/>
      <c r="ET28" s="311"/>
      <c r="EU28" s="311"/>
      <c r="EV28" s="311"/>
      <c r="EW28" s="311"/>
      <c r="EX28" s="311"/>
      <c r="EY28" s="311"/>
      <c r="EZ28" s="311"/>
      <c r="FA28" s="311"/>
      <c r="FB28" s="311"/>
      <c r="FC28" s="311"/>
      <c r="FD28" s="311"/>
      <c r="FE28" s="311"/>
      <c r="FF28" s="311"/>
      <c r="FG28" s="311"/>
      <c r="FH28" s="311"/>
      <c r="FI28" s="311"/>
      <c r="FJ28" s="311"/>
      <c r="FK28" s="311"/>
      <c r="FL28" s="311"/>
      <c r="FM28" s="311"/>
      <c r="FN28" s="311"/>
      <c r="FO28" s="311"/>
      <c r="FP28" s="311"/>
      <c r="FQ28" s="311"/>
      <c r="FR28" s="311"/>
      <c r="FS28" s="311"/>
      <c r="FT28" s="311"/>
      <c r="FU28" s="311"/>
      <c r="FV28" s="311"/>
      <c r="FW28" s="311"/>
      <c r="FX28" s="311"/>
      <c r="FY28" s="311"/>
      <c r="FZ28" s="311"/>
      <c r="GA28" s="311"/>
      <c r="GB28" s="311"/>
      <c r="GC28" s="311"/>
      <c r="GD28" s="311"/>
      <c r="GE28" s="311"/>
      <c r="GF28" s="311"/>
      <c r="GG28" s="311"/>
      <c r="GH28" s="311"/>
      <c r="GI28" s="311"/>
      <c r="GJ28" s="311"/>
      <c r="GK28" s="311"/>
      <c r="GL28" s="311"/>
      <c r="GM28" s="311"/>
      <c r="GN28" s="311"/>
      <c r="GO28" s="311"/>
      <c r="GP28" s="311"/>
      <c r="GQ28" s="311"/>
      <c r="GR28" s="311"/>
      <c r="GS28" s="311"/>
      <c r="GT28" s="311"/>
      <c r="GU28" s="311"/>
      <c r="GV28" s="311"/>
      <c r="GW28" s="311"/>
      <c r="GX28" s="311"/>
      <c r="GY28" s="311"/>
      <c r="GZ28" s="311"/>
      <c r="HA28" s="311"/>
      <c r="HB28" s="311"/>
      <c r="HC28" s="311"/>
      <c r="HD28" s="311"/>
      <c r="HE28" s="311"/>
      <c r="HF28" s="311"/>
      <c r="HG28" s="311"/>
      <c r="HH28" s="311"/>
      <c r="HI28" s="311"/>
      <c r="HJ28" s="311"/>
      <c r="HK28" s="311"/>
      <c r="HL28" s="311"/>
      <c r="HM28" s="311"/>
      <c r="HN28" s="311"/>
      <c r="HO28" s="311"/>
      <c r="HP28" s="311"/>
      <c r="HQ28" s="311"/>
      <c r="HR28" s="311"/>
      <c r="HS28" s="311"/>
      <c r="HT28" s="311"/>
      <c r="HU28" s="311"/>
      <c r="HV28" s="311"/>
      <c r="HW28" s="311"/>
      <c r="HX28" s="311"/>
      <c r="HY28" s="311"/>
      <c r="HZ28" s="311"/>
      <c r="IA28" s="311"/>
      <c r="IB28" s="311"/>
      <c r="IC28" s="311"/>
      <c r="ID28" s="311"/>
      <c r="IE28" s="311"/>
      <c r="IF28" s="311"/>
      <c r="IG28" s="311"/>
      <c r="IH28" s="311"/>
      <c r="II28" s="311"/>
      <c r="IJ28" s="311"/>
      <c r="IK28" s="311"/>
      <c r="IL28" s="311"/>
      <c r="IM28" s="311"/>
      <c r="IN28" s="311"/>
      <c r="IO28" s="311"/>
      <c r="IP28" s="311"/>
      <c r="IQ28" s="311"/>
      <c r="IR28" s="311"/>
      <c r="IS28" s="311"/>
      <c r="IT28" s="311"/>
      <c r="IU28" s="311"/>
      <c r="IV28" s="311"/>
      <c r="IW28" s="311"/>
      <c r="IX28" s="311"/>
      <c r="IY28" s="311"/>
      <c r="IZ28" s="311"/>
      <c r="JA28" s="311"/>
      <c r="JB28" s="311"/>
      <c r="JC28" s="311"/>
      <c r="JD28" s="311"/>
      <c r="JE28" s="311"/>
      <c r="JF28" s="311"/>
      <c r="JG28" s="311"/>
      <c r="JH28" s="311"/>
      <c r="JI28" s="311"/>
      <c r="JJ28" s="311"/>
      <c r="JK28" s="311"/>
      <c r="JL28" s="311"/>
      <c r="JM28" s="311"/>
      <c r="JN28" s="311"/>
      <c r="JO28" s="311"/>
      <c r="JP28" s="311"/>
      <c r="JQ28" s="311"/>
      <c r="JR28" s="311"/>
      <c r="JS28" s="311"/>
      <c r="JT28" s="311"/>
      <c r="JU28" s="311"/>
      <c r="JV28" s="311"/>
      <c r="JW28" s="311"/>
      <c r="JX28" s="311"/>
      <c r="JY28" s="311"/>
      <c r="JZ28" s="311"/>
      <c r="KA28" s="311"/>
      <c r="KB28" s="311"/>
      <c r="KC28" s="311"/>
      <c r="KD28" s="311"/>
      <c r="KE28" s="311"/>
      <c r="KF28" s="311"/>
      <c r="KG28" s="311"/>
      <c r="KH28" s="311"/>
      <c r="KI28" s="311"/>
      <c r="KJ28" s="311"/>
      <c r="KK28" s="311"/>
      <c r="KL28" s="311"/>
      <c r="KM28" s="311"/>
      <c r="KN28" s="311"/>
      <c r="KO28" s="311"/>
      <c r="KP28" s="311"/>
      <c r="KQ28" s="311"/>
      <c r="KR28" s="311"/>
      <c r="KS28" s="311"/>
      <c r="KT28" s="311"/>
      <c r="KU28" s="311"/>
      <c r="KV28" s="311"/>
      <c r="KW28" s="311"/>
      <c r="KX28" s="311"/>
      <c r="KY28" s="311"/>
      <c r="KZ28" s="311"/>
      <c r="LA28" s="311"/>
      <c r="LB28" s="311"/>
      <c r="LC28" s="311"/>
      <c r="LD28" s="311"/>
      <c r="LE28" s="311"/>
      <c r="LF28" s="311"/>
      <c r="LG28" s="311"/>
      <c r="LH28" s="311"/>
      <c r="LI28" s="311"/>
      <c r="LJ28" s="311"/>
      <c r="LK28" s="311"/>
      <c r="LL28" s="311"/>
      <c r="LM28" s="311"/>
      <c r="LN28" s="311"/>
      <c r="LO28" s="311"/>
      <c r="LP28" s="311"/>
      <c r="LQ28" s="311"/>
      <c r="LR28" s="311"/>
      <c r="LS28" s="311"/>
      <c r="LT28" s="311"/>
      <c r="LU28" s="311"/>
      <c r="LV28" s="311"/>
      <c r="LW28" s="311"/>
      <c r="LX28" s="311"/>
      <c r="LY28" s="311"/>
      <c r="LZ28" s="311"/>
      <c r="MA28" s="311"/>
      <c r="MB28" s="311"/>
      <c r="MC28" s="311"/>
      <c r="MD28" s="311"/>
      <c r="ME28" s="311"/>
      <c r="MF28" s="311"/>
      <c r="MG28" s="311"/>
      <c r="MH28" s="311"/>
      <c r="MI28" s="311"/>
      <c r="MJ28" s="311"/>
      <c r="MK28" s="311"/>
      <c r="ML28" s="311"/>
      <c r="MM28" s="311"/>
      <c r="MN28" s="311"/>
      <c r="MO28" s="311"/>
      <c r="MP28" s="311"/>
      <c r="MQ28" s="311"/>
      <c r="MR28" s="311"/>
      <c r="MS28" s="311"/>
      <c r="MT28" s="311"/>
      <c r="MU28" s="311"/>
      <c r="MV28" s="311"/>
      <c r="MW28" s="311"/>
      <c r="MX28" s="311"/>
      <c r="MY28" s="311"/>
      <c r="MZ28" s="311"/>
      <c r="NA28" s="311"/>
      <c r="NB28" s="311"/>
      <c r="NC28" s="311"/>
      <c r="ND28" s="311"/>
      <c r="NE28" s="311"/>
      <c r="NF28" s="311"/>
      <c r="NG28" s="311"/>
      <c r="NH28" s="311"/>
      <c r="NI28" s="311"/>
      <c r="NJ28" s="311"/>
      <c r="NK28" s="311"/>
      <c r="NL28" s="311"/>
      <c r="NM28" s="311"/>
      <c r="NN28" s="311"/>
      <c r="NO28" s="311"/>
      <c r="NP28" s="311"/>
      <c r="NQ28" s="311"/>
      <c r="NR28" s="311"/>
      <c r="NS28" s="311"/>
      <c r="NT28" s="311"/>
      <c r="NU28" s="311"/>
      <c r="NV28" s="311"/>
      <c r="NW28" s="311"/>
      <c r="NX28" s="311"/>
      <c r="NY28" s="311"/>
      <c r="NZ28" s="311"/>
      <c r="OA28" s="311"/>
      <c r="OB28" s="311"/>
      <c r="OC28" s="311"/>
      <c r="OD28" s="311"/>
      <c r="OE28" s="311"/>
      <c r="OF28" s="311"/>
      <c r="OG28" s="311"/>
      <c r="OH28" s="311"/>
      <c r="OI28" s="311"/>
      <c r="OJ28" s="311"/>
      <c r="OK28" s="311"/>
      <c r="OL28" s="311"/>
      <c r="OM28" s="311"/>
      <c r="ON28" s="311"/>
      <c r="OO28" s="311"/>
      <c r="OP28" s="311"/>
      <c r="OQ28" s="311"/>
      <c r="OR28" s="311"/>
      <c r="OS28" s="311"/>
      <c r="OT28" s="311"/>
      <c r="OU28" s="311"/>
      <c r="OV28" s="311"/>
      <c r="OW28" s="311"/>
      <c r="OX28" s="311"/>
      <c r="OY28" s="311"/>
      <c r="OZ28" s="311"/>
      <c r="PA28" s="311"/>
      <c r="PB28" s="311"/>
      <c r="PC28" s="311"/>
      <c r="PD28" s="311"/>
      <c r="PE28" s="311"/>
      <c r="PF28" s="311"/>
      <c r="PG28" s="311"/>
      <c r="PH28" s="311"/>
      <c r="PI28" s="311"/>
      <c r="PJ28" s="311"/>
      <c r="PK28" s="311"/>
      <c r="PL28" s="311"/>
      <c r="PM28" s="311"/>
      <c r="PN28" s="311"/>
      <c r="PO28" s="311"/>
      <c r="PP28" s="311"/>
      <c r="PQ28" s="311"/>
      <c r="PR28" s="311"/>
      <c r="PS28" s="311"/>
      <c r="PT28" s="311"/>
      <c r="PU28" s="311"/>
      <c r="PV28" s="311"/>
      <c r="PW28" s="311"/>
      <c r="PX28" s="311"/>
      <c r="PY28" s="311"/>
      <c r="PZ28" s="311"/>
      <c r="QA28" s="311"/>
      <c r="QB28" s="311"/>
      <c r="QC28" s="311"/>
      <c r="QD28" s="311"/>
      <c r="QE28" s="311"/>
      <c r="QF28" s="311"/>
      <c r="QG28" s="311"/>
      <c r="QH28" s="311"/>
      <c r="QI28" s="311"/>
      <c r="QJ28" s="311"/>
      <c r="QK28" s="311"/>
      <c r="QL28" s="311"/>
      <c r="QM28" s="311"/>
      <c r="QN28" s="311"/>
      <c r="QO28" s="311"/>
      <c r="QP28" s="311"/>
      <c r="QQ28" s="311"/>
      <c r="QR28" s="311"/>
      <c r="QS28" s="311"/>
      <c r="QT28" s="311"/>
      <c r="QU28" s="311"/>
      <c r="QV28" s="311"/>
      <c r="QW28" s="311"/>
      <c r="QX28" s="311"/>
      <c r="QY28" s="311"/>
      <c r="QZ28" s="311"/>
      <c r="RA28" s="311"/>
      <c r="RB28" s="311"/>
      <c r="RC28" s="311"/>
      <c r="RD28" s="311"/>
      <c r="RE28" s="311"/>
      <c r="RF28" s="311"/>
      <c r="RG28" s="311"/>
      <c r="RH28" s="311"/>
      <c r="RI28" s="311"/>
      <c r="RJ28" s="311"/>
      <c r="RK28" s="311"/>
      <c r="RL28" s="311"/>
      <c r="RM28" s="311"/>
      <c r="RN28" s="311"/>
      <c r="RO28" s="311"/>
      <c r="RP28" s="311"/>
      <c r="RQ28" s="311"/>
      <c r="RR28" s="311"/>
      <c r="RS28" s="311"/>
      <c r="RT28" s="311"/>
      <c r="RU28" s="311"/>
      <c r="RV28" s="311"/>
      <c r="RW28" s="311"/>
      <c r="RX28" s="311"/>
      <c r="RY28" s="311"/>
      <c r="RZ28" s="311"/>
      <c r="SA28" s="311"/>
      <c r="SB28" s="311"/>
      <c r="SC28" s="311"/>
      <c r="SD28" s="311"/>
      <c r="SE28" s="311"/>
      <c r="SF28" s="311"/>
      <c r="SG28" s="311"/>
      <c r="SH28" s="311"/>
      <c r="SI28" s="311"/>
      <c r="SJ28" s="311"/>
      <c r="SK28" s="311"/>
      <c r="SL28" s="311"/>
      <c r="SM28" s="311"/>
      <c r="SN28" s="311"/>
      <c r="SO28" s="311"/>
      <c r="SP28" s="311"/>
      <c r="SQ28" s="311"/>
      <c r="SR28" s="311"/>
      <c r="SS28" s="311"/>
      <c r="ST28" s="311"/>
      <c r="SU28" s="311"/>
      <c r="SV28" s="311"/>
      <c r="SW28" s="311"/>
      <c r="SX28" s="311"/>
      <c r="SY28" s="311"/>
      <c r="SZ28" s="311"/>
      <c r="TA28" s="311"/>
      <c r="TB28" s="311"/>
      <c r="TC28" s="311"/>
      <c r="TD28" s="311"/>
      <c r="TE28" s="311"/>
      <c r="TF28" s="311"/>
      <c r="TG28" s="311"/>
      <c r="TH28" s="311"/>
      <c r="TI28" s="311"/>
      <c r="TJ28" s="311"/>
      <c r="TK28" s="311"/>
      <c r="TL28" s="311"/>
      <c r="TM28" s="311"/>
      <c r="TN28" s="311"/>
      <c r="TO28" s="311"/>
      <c r="TP28" s="311"/>
      <c r="TQ28" s="311"/>
      <c r="TR28" s="311"/>
      <c r="TS28" s="311"/>
      <c r="TT28" s="311"/>
      <c r="TU28" s="311"/>
      <c r="TV28" s="311"/>
      <c r="TW28" s="311"/>
      <c r="TX28" s="311"/>
      <c r="TY28" s="311"/>
      <c r="TZ28" s="311"/>
      <c r="UA28" s="311"/>
      <c r="UB28" s="311"/>
      <c r="UC28" s="311"/>
      <c r="UD28" s="311"/>
      <c r="UE28" s="311"/>
      <c r="UF28" s="311"/>
      <c r="UG28" s="311"/>
      <c r="UH28" s="311"/>
      <c r="UI28" s="311"/>
      <c r="UJ28" s="311"/>
      <c r="UK28" s="311"/>
      <c r="UL28" s="311"/>
      <c r="UM28" s="311"/>
      <c r="UN28" s="311"/>
      <c r="UO28" s="311"/>
      <c r="UP28" s="311"/>
      <c r="UQ28" s="311"/>
      <c r="UR28" s="311"/>
      <c r="US28" s="311"/>
      <c r="UT28" s="311"/>
      <c r="UU28" s="311"/>
      <c r="UV28" s="311"/>
      <c r="UW28" s="311"/>
      <c r="UX28" s="311"/>
      <c r="UY28" s="311"/>
      <c r="UZ28" s="311"/>
      <c r="VA28" s="311"/>
      <c r="VB28" s="311"/>
      <c r="VC28" s="311"/>
      <c r="VD28" s="311"/>
      <c r="VE28" s="311"/>
      <c r="VF28" s="311"/>
      <c r="VG28" s="311"/>
      <c r="VH28" s="311"/>
      <c r="VI28" s="311"/>
      <c r="VJ28" s="311"/>
      <c r="VK28" s="311"/>
      <c r="VL28" s="311"/>
      <c r="VM28" s="311"/>
      <c r="VN28" s="311"/>
      <c r="VO28" s="311"/>
      <c r="VP28" s="311"/>
      <c r="VQ28" s="311"/>
      <c r="VR28" s="311"/>
      <c r="VS28" s="311"/>
      <c r="VT28" s="311"/>
      <c r="VU28" s="311"/>
      <c r="VV28" s="311"/>
      <c r="VW28" s="311"/>
      <c r="VX28" s="311"/>
      <c r="VY28" s="311"/>
      <c r="VZ28" s="311"/>
      <c r="WA28" s="311"/>
      <c r="WB28" s="311"/>
      <c r="WC28" s="311"/>
      <c r="WD28" s="311"/>
      <c r="WE28" s="311"/>
      <c r="WF28" s="311"/>
      <c r="WG28" s="311"/>
      <c r="WH28" s="311"/>
      <c r="WI28" s="311"/>
      <c r="WJ28" s="311"/>
      <c r="WK28" s="311"/>
      <c r="WL28" s="311"/>
      <c r="WM28" s="311"/>
      <c r="WN28" s="311"/>
      <c r="WO28" s="311"/>
      <c r="WP28" s="311"/>
      <c r="WQ28" s="311"/>
      <c r="WR28" s="311"/>
      <c r="WS28" s="311"/>
      <c r="WT28" s="311"/>
      <c r="WU28" s="311"/>
      <c r="WV28" s="311"/>
      <c r="WW28" s="311"/>
      <c r="WX28" s="311"/>
      <c r="WY28" s="311"/>
      <c r="WZ28" s="311"/>
      <c r="XA28" s="311"/>
      <c r="XB28" s="311"/>
      <c r="XC28" s="311"/>
      <c r="XD28" s="311"/>
      <c r="XE28" s="311"/>
      <c r="XF28" s="311"/>
      <c r="XG28" s="311"/>
      <c r="XH28" s="311"/>
      <c r="XI28" s="311"/>
      <c r="XJ28" s="311"/>
      <c r="XK28" s="311"/>
      <c r="XL28" s="311"/>
      <c r="XM28" s="311"/>
      <c r="XN28" s="311"/>
      <c r="XO28" s="311"/>
      <c r="XP28" s="311"/>
      <c r="XQ28" s="311"/>
      <c r="XR28" s="311"/>
      <c r="XS28" s="311"/>
      <c r="XT28" s="311"/>
      <c r="XU28" s="311"/>
      <c r="XV28" s="311"/>
      <c r="XW28" s="311"/>
      <c r="XX28" s="311"/>
      <c r="XY28" s="311"/>
      <c r="XZ28" s="311"/>
      <c r="YA28" s="311"/>
      <c r="YB28" s="311"/>
      <c r="YC28" s="311"/>
      <c r="YD28" s="311"/>
      <c r="YE28" s="311"/>
      <c r="YF28" s="311"/>
      <c r="YG28" s="311"/>
      <c r="YH28" s="311"/>
      <c r="YI28" s="311"/>
      <c r="YJ28" s="311"/>
      <c r="YK28" s="311"/>
      <c r="YL28" s="311"/>
      <c r="YM28" s="311"/>
      <c r="YN28" s="311"/>
      <c r="YO28" s="311"/>
      <c r="YP28" s="311"/>
      <c r="YQ28" s="311"/>
      <c r="YR28" s="311"/>
      <c r="YS28" s="311"/>
      <c r="YT28" s="311"/>
      <c r="YU28" s="311"/>
      <c r="YV28" s="311"/>
      <c r="YW28" s="311"/>
      <c r="YX28" s="311"/>
      <c r="YY28" s="311"/>
      <c r="YZ28" s="311"/>
      <c r="ZA28" s="311"/>
      <c r="ZB28" s="311"/>
      <c r="ZC28" s="311"/>
      <c r="ZD28" s="311"/>
      <c r="ZE28" s="311"/>
      <c r="ZF28" s="311"/>
      <c r="ZG28" s="311"/>
      <c r="ZH28" s="311"/>
      <c r="ZI28" s="311"/>
      <c r="ZJ28" s="311"/>
      <c r="ZK28" s="311"/>
      <c r="ZL28" s="311"/>
      <c r="ZM28" s="311"/>
      <c r="ZN28" s="311"/>
      <c r="ZO28" s="311"/>
      <c r="ZP28" s="311"/>
      <c r="ZQ28" s="311"/>
      <c r="ZR28" s="311"/>
      <c r="ZS28" s="311"/>
      <c r="ZT28" s="311"/>
      <c r="ZU28" s="311"/>
      <c r="ZV28" s="311"/>
      <c r="ZW28" s="311"/>
      <c r="ZX28" s="311"/>
      <c r="ZY28" s="311"/>
      <c r="ZZ28" s="311"/>
      <c r="AAA28" s="311"/>
      <c r="AAB28" s="311"/>
      <c r="AAC28" s="311"/>
      <c r="AAD28" s="311"/>
      <c r="AAE28" s="311"/>
      <c r="AAF28" s="311"/>
      <c r="AAG28" s="311"/>
      <c r="AAH28" s="311"/>
      <c r="AAI28" s="311"/>
      <c r="AAJ28" s="311"/>
      <c r="AAK28" s="311"/>
      <c r="AAL28" s="311"/>
      <c r="AAM28" s="311"/>
      <c r="AAN28" s="311"/>
      <c r="AAO28" s="311"/>
      <c r="AAP28" s="311"/>
      <c r="AAQ28" s="311"/>
      <c r="AAR28" s="311"/>
      <c r="AAS28" s="311"/>
      <c r="AAT28" s="311"/>
      <c r="AAU28" s="311"/>
      <c r="AAV28" s="311"/>
      <c r="AAW28" s="311"/>
      <c r="AAX28" s="311"/>
      <c r="AAY28" s="311"/>
      <c r="AAZ28" s="311"/>
      <c r="ABA28" s="311"/>
      <c r="ABB28" s="311"/>
      <c r="ABC28" s="311"/>
      <c r="ABD28" s="311"/>
      <c r="ABE28" s="311"/>
      <c r="ABF28" s="311"/>
      <c r="ABG28" s="311"/>
      <c r="ABH28" s="311"/>
      <c r="ABI28" s="311"/>
      <c r="ABJ28" s="311"/>
      <c r="ABK28" s="311"/>
      <c r="ABL28" s="311"/>
      <c r="ABM28" s="311"/>
      <c r="ABN28" s="311"/>
      <c r="ABO28" s="311"/>
      <c r="ABP28" s="311"/>
      <c r="ABQ28" s="311"/>
      <c r="ABR28" s="311"/>
      <c r="ABS28" s="311"/>
      <c r="ABT28" s="311"/>
      <c r="ABU28" s="311"/>
      <c r="ABV28" s="311"/>
      <c r="ABW28" s="311"/>
      <c r="ABX28" s="311"/>
      <c r="ABY28" s="311"/>
      <c r="ABZ28" s="311"/>
      <c r="ACA28" s="311"/>
      <c r="ACB28" s="311"/>
      <c r="ACC28" s="311"/>
      <c r="ACD28" s="311"/>
      <c r="ACE28" s="311"/>
      <c r="ACF28" s="311"/>
      <c r="ACG28" s="311"/>
      <c r="ACH28" s="311"/>
      <c r="ACI28" s="311"/>
      <c r="ACJ28" s="311"/>
      <c r="ACK28" s="311"/>
      <c r="ACL28" s="311"/>
      <c r="ACM28" s="311"/>
      <c r="ACN28" s="311"/>
      <c r="ACO28" s="311"/>
      <c r="ACP28" s="311"/>
      <c r="ACQ28" s="311"/>
      <c r="ACR28" s="311"/>
      <c r="ACS28" s="311"/>
      <c r="ACT28" s="311"/>
      <c r="ACU28" s="311"/>
      <c r="ACV28" s="311"/>
      <c r="ACW28" s="311"/>
      <c r="ACX28" s="311"/>
      <c r="ACY28" s="311"/>
      <c r="ACZ28" s="311"/>
      <c r="ADA28" s="311"/>
      <c r="ADB28" s="311"/>
      <c r="ADC28" s="311"/>
      <c r="ADD28" s="311"/>
      <c r="ADE28" s="311"/>
      <c r="ADF28" s="311"/>
      <c r="ADG28" s="311"/>
      <c r="ADH28" s="311"/>
      <c r="ADI28" s="311"/>
      <c r="ADJ28" s="311"/>
      <c r="ADK28" s="311"/>
      <c r="ADL28" s="311"/>
    </row>
    <row r="29" spans="1:792" ht="14.55" customHeight="1" x14ac:dyDescent="0.25">
      <c r="B29" s="599" t="s">
        <v>146</v>
      </c>
      <c r="C29" s="600"/>
      <c r="D29" s="122">
        <f t="shared" ref="D29:E29" si="6">D14+D28</f>
        <v>581817.71721236501</v>
      </c>
      <c r="E29" s="123">
        <f t="shared" si="6"/>
        <v>83.895849634082907</v>
      </c>
      <c r="H29" s="123">
        <f>H14+H28</f>
        <v>29.11216397157277</v>
      </c>
      <c r="I29" s="123">
        <f>I14+I28</f>
        <v>54.783685662510152</v>
      </c>
      <c r="J29" s="271"/>
      <c r="K29" s="271"/>
      <c r="L29" s="271"/>
      <c r="Q29" s="271"/>
      <c r="R29" s="271"/>
      <c r="T29" s="311"/>
      <c r="U29" s="311"/>
      <c r="V29" s="311"/>
      <c r="W29" s="311"/>
      <c r="X29" s="311"/>
      <c r="Y29" s="311"/>
      <c r="Z29" s="311"/>
      <c r="AA29" s="311"/>
      <c r="AB29" s="311"/>
      <c r="AC29" s="311"/>
      <c r="AD29" s="311"/>
      <c r="AE29" s="311"/>
      <c r="AF29" s="311"/>
      <c r="AG29" s="311"/>
      <c r="AH29" s="311"/>
      <c r="AI29" s="311"/>
      <c r="AJ29" s="311"/>
      <c r="AK29" s="311"/>
      <c r="AL29" s="311"/>
      <c r="AM29" s="311"/>
      <c r="AN29" s="311"/>
      <c r="AO29" s="311"/>
      <c r="AP29" s="311"/>
      <c r="AQ29" s="311"/>
      <c r="AR29" s="311"/>
      <c r="AS29" s="311"/>
      <c r="AT29" s="311"/>
      <c r="AU29" s="311"/>
      <c r="AV29" s="311"/>
      <c r="AW29" s="311"/>
      <c r="AX29" s="311"/>
      <c r="AY29" s="311"/>
      <c r="AZ29" s="311"/>
      <c r="BA29" s="311"/>
      <c r="BB29" s="311"/>
      <c r="BC29" s="311"/>
      <c r="BD29" s="311"/>
      <c r="BE29" s="311"/>
      <c r="BF29" s="311"/>
      <c r="BG29" s="311"/>
      <c r="BH29" s="311"/>
      <c r="BI29" s="311"/>
      <c r="BJ29" s="311"/>
      <c r="BK29" s="311"/>
      <c r="BL29" s="311"/>
      <c r="BM29" s="311"/>
      <c r="BN29" s="311"/>
      <c r="BO29" s="311"/>
      <c r="BP29" s="311"/>
      <c r="BQ29" s="311"/>
      <c r="BR29" s="311"/>
      <c r="BS29" s="311"/>
      <c r="BT29" s="311"/>
      <c r="BU29" s="311"/>
      <c r="BV29" s="311"/>
      <c r="BW29" s="311"/>
      <c r="BX29" s="311"/>
      <c r="BY29" s="311"/>
      <c r="BZ29" s="311"/>
      <c r="CA29" s="311"/>
      <c r="CB29" s="311"/>
      <c r="CC29" s="311"/>
      <c r="CD29" s="311"/>
      <c r="CE29" s="311"/>
      <c r="CF29" s="311"/>
      <c r="CG29" s="311"/>
      <c r="CH29" s="311"/>
      <c r="CI29" s="311"/>
      <c r="CJ29" s="311"/>
      <c r="CK29" s="311"/>
      <c r="CL29" s="311"/>
      <c r="CM29" s="311"/>
      <c r="CN29" s="311"/>
      <c r="CO29" s="311"/>
      <c r="CP29" s="311"/>
      <c r="CQ29" s="311"/>
      <c r="CR29" s="311"/>
      <c r="CS29" s="311"/>
      <c r="CT29" s="311"/>
      <c r="CU29" s="311"/>
      <c r="CV29" s="311"/>
      <c r="CW29" s="311"/>
      <c r="CX29" s="311"/>
      <c r="CY29" s="311"/>
      <c r="CZ29" s="311"/>
      <c r="DA29" s="311"/>
      <c r="DB29" s="311"/>
      <c r="DC29" s="311"/>
      <c r="DD29" s="311"/>
      <c r="DE29" s="311"/>
      <c r="DF29" s="311"/>
      <c r="DG29" s="311"/>
      <c r="DH29" s="311"/>
      <c r="DI29" s="311"/>
      <c r="DJ29" s="311"/>
      <c r="DK29" s="311"/>
      <c r="DL29" s="311"/>
      <c r="DM29" s="311"/>
      <c r="DN29" s="311"/>
      <c r="DO29" s="311"/>
      <c r="DP29" s="311"/>
      <c r="DQ29" s="311"/>
      <c r="DR29" s="311"/>
      <c r="DS29" s="311"/>
      <c r="DT29" s="311"/>
      <c r="DU29" s="311"/>
      <c r="DV29" s="311"/>
      <c r="DW29" s="311"/>
      <c r="DX29" s="311"/>
      <c r="DY29" s="311"/>
      <c r="DZ29" s="311"/>
      <c r="EA29" s="311"/>
      <c r="EB29" s="311"/>
      <c r="EC29" s="311"/>
      <c r="ED29" s="311"/>
      <c r="EE29" s="311"/>
      <c r="EF29" s="311"/>
      <c r="EG29" s="311"/>
      <c r="EH29" s="311"/>
      <c r="EI29" s="311"/>
      <c r="EJ29" s="311"/>
      <c r="EK29" s="311"/>
      <c r="EL29" s="311"/>
      <c r="EM29" s="311"/>
      <c r="EN29" s="311"/>
      <c r="EO29" s="311"/>
      <c r="EP29" s="311"/>
      <c r="EQ29" s="311"/>
      <c r="ER29" s="311"/>
      <c r="ES29" s="311"/>
      <c r="ET29" s="311"/>
      <c r="EU29" s="311"/>
      <c r="EV29" s="311"/>
      <c r="EW29" s="311"/>
      <c r="EX29" s="311"/>
      <c r="EY29" s="311"/>
      <c r="EZ29" s="311"/>
      <c r="FA29" s="311"/>
      <c r="FB29" s="311"/>
      <c r="FC29" s="311"/>
      <c r="FD29" s="311"/>
      <c r="FE29" s="311"/>
      <c r="FF29" s="311"/>
      <c r="FG29" s="311"/>
      <c r="FH29" s="311"/>
      <c r="FI29" s="311"/>
      <c r="FJ29" s="311"/>
      <c r="FK29" s="311"/>
      <c r="FL29" s="311"/>
      <c r="FM29" s="311"/>
      <c r="FN29" s="311"/>
      <c r="FO29" s="311"/>
      <c r="FP29" s="311"/>
      <c r="FQ29" s="311"/>
      <c r="FR29" s="311"/>
      <c r="FS29" s="311"/>
      <c r="FT29" s="311"/>
      <c r="FU29" s="311"/>
      <c r="FV29" s="311"/>
      <c r="FW29" s="311"/>
      <c r="FX29" s="311"/>
      <c r="FY29" s="311"/>
      <c r="FZ29" s="311"/>
      <c r="GA29" s="311"/>
      <c r="GB29" s="311"/>
      <c r="GC29" s="311"/>
      <c r="GD29" s="311"/>
      <c r="GE29" s="311"/>
      <c r="GF29" s="311"/>
      <c r="GG29" s="311"/>
      <c r="GH29" s="311"/>
      <c r="GI29" s="311"/>
      <c r="GJ29" s="311"/>
      <c r="GK29" s="311"/>
      <c r="GL29" s="311"/>
      <c r="GM29" s="311"/>
      <c r="GN29" s="311"/>
      <c r="GO29" s="311"/>
      <c r="GP29" s="311"/>
      <c r="GQ29" s="311"/>
      <c r="GR29" s="311"/>
      <c r="GS29" s="311"/>
      <c r="GT29" s="311"/>
      <c r="GU29" s="311"/>
      <c r="GV29" s="311"/>
      <c r="GW29" s="311"/>
      <c r="GX29" s="311"/>
      <c r="GY29" s="311"/>
      <c r="GZ29" s="311"/>
      <c r="HA29" s="311"/>
      <c r="HB29" s="311"/>
      <c r="HC29" s="311"/>
      <c r="HD29" s="311"/>
      <c r="HE29" s="311"/>
      <c r="HF29" s="311"/>
      <c r="HG29" s="311"/>
      <c r="HH29" s="311"/>
      <c r="HI29" s="311"/>
      <c r="HJ29" s="311"/>
      <c r="HK29" s="311"/>
      <c r="HL29" s="311"/>
      <c r="HM29" s="311"/>
      <c r="HN29" s="311"/>
      <c r="HO29" s="311"/>
      <c r="HP29" s="311"/>
      <c r="HQ29" s="311"/>
      <c r="HR29" s="311"/>
      <c r="HS29" s="311"/>
      <c r="HT29" s="311"/>
      <c r="HU29" s="311"/>
      <c r="HV29" s="311"/>
      <c r="HW29" s="311"/>
      <c r="HX29" s="311"/>
      <c r="HY29" s="311"/>
      <c r="HZ29" s="311"/>
      <c r="IA29" s="311"/>
      <c r="IB29" s="311"/>
      <c r="IC29" s="311"/>
      <c r="ID29" s="311"/>
      <c r="IE29" s="311"/>
      <c r="IF29" s="311"/>
      <c r="IG29" s="311"/>
      <c r="IH29" s="311"/>
      <c r="II29" s="311"/>
      <c r="IJ29" s="311"/>
      <c r="IK29" s="311"/>
      <c r="IL29" s="311"/>
      <c r="IM29" s="311"/>
      <c r="IN29" s="311"/>
      <c r="IO29" s="311"/>
      <c r="IP29" s="311"/>
      <c r="IQ29" s="311"/>
      <c r="IR29" s="311"/>
      <c r="IS29" s="311"/>
      <c r="IT29" s="311"/>
      <c r="IU29" s="311"/>
      <c r="IV29" s="311"/>
      <c r="IW29" s="311"/>
      <c r="IX29" s="311"/>
      <c r="IY29" s="311"/>
      <c r="IZ29" s="311"/>
      <c r="JA29" s="311"/>
      <c r="JB29" s="311"/>
      <c r="JC29" s="311"/>
      <c r="JD29" s="311"/>
      <c r="JE29" s="311"/>
      <c r="JF29" s="311"/>
      <c r="JG29" s="311"/>
      <c r="JH29" s="311"/>
      <c r="JI29" s="311"/>
      <c r="JJ29" s="311"/>
      <c r="JK29" s="311"/>
      <c r="JL29" s="311"/>
      <c r="JM29" s="311"/>
      <c r="JN29" s="311"/>
      <c r="JO29" s="311"/>
      <c r="JP29" s="311"/>
      <c r="JQ29" s="311"/>
      <c r="JR29" s="311"/>
      <c r="JS29" s="311"/>
      <c r="JT29" s="311"/>
      <c r="JU29" s="311"/>
      <c r="JV29" s="311"/>
      <c r="JW29" s="311"/>
      <c r="JX29" s="311"/>
      <c r="JY29" s="311"/>
      <c r="JZ29" s="311"/>
      <c r="KA29" s="311"/>
      <c r="KB29" s="311"/>
      <c r="KC29" s="311"/>
      <c r="KD29" s="311"/>
      <c r="KE29" s="311"/>
      <c r="KF29" s="311"/>
      <c r="KG29" s="311"/>
      <c r="KH29" s="311"/>
      <c r="KI29" s="311"/>
      <c r="KJ29" s="311"/>
      <c r="KK29" s="311"/>
      <c r="KL29" s="311"/>
      <c r="KM29" s="311"/>
      <c r="KN29" s="311"/>
      <c r="KO29" s="311"/>
      <c r="KP29" s="311"/>
      <c r="KQ29" s="311"/>
      <c r="KR29" s="311"/>
      <c r="KS29" s="311"/>
      <c r="KT29" s="311"/>
      <c r="KU29" s="311"/>
      <c r="KV29" s="311"/>
      <c r="KW29" s="311"/>
      <c r="KX29" s="311"/>
      <c r="KY29" s="311"/>
      <c r="KZ29" s="311"/>
      <c r="LA29" s="311"/>
      <c r="LB29" s="311"/>
      <c r="LC29" s="311"/>
      <c r="LD29" s="311"/>
      <c r="LE29" s="311"/>
      <c r="LF29" s="311"/>
      <c r="LG29" s="311"/>
      <c r="LH29" s="311"/>
      <c r="LI29" s="311"/>
      <c r="LJ29" s="311"/>
      <c r="LK29" s="311"/>
      <c r="LL29" s="311"/>
      <c r="LM29" s="311"/>
      <c r="LN29" s="311"/>
      <c r="LO29" s="311"/>
      <c r="LP29" s="311"/>
      <c r="LQ29" s="311"/>
      <c r="LR29" s="311"/>
      <c r="LS29" s="311"/>
      <c r="LT29" s="311"/>
      <c r="LU29" s="311"/>
      <c r="LV29" s="311"/>
      <c r="LW29" s="311"/>
      <c r="LX29" s="311"/>
      <c r="LY29" s="311"/>
      <c r="LZ29" s="311"/>
      <c r="MA29" s="311"/>
      <c r="MB29" s="311"/>
      <c r="MC29" s="311"/>
      <c r="MD29" s="311"/>
      <c r="ME29" s="311"/>
      <c r="MF29" s="311"/>
      <c r="MG29" s="311"/>
      <c r="MH29" s="311"/>
      <c r="MI29" s="311"/>
      <c r="MJ29" s="311"/>
      <c r="MK29" s="311"/>
      <c r="ML29" s="311"/>
      <c r="MM29" s="311"/>
      <c r="MN29" s="311"/>
      <c r="MO29" s="311"/>
      <c r="MP29" s="311"/>
      <c r="MQ29" s="311"/>
      <c r="MR29" s="311"/>
      <c r="MS29" s="311"/>
      <c r="MT29" s="311"/>
      <c r="MU29" s="311"/>
      <c r="MV29" s="311"/>
      <c r="MW29" s="311"/>
      <c r="MX29" s="311"/>
      <c r="MY29" s="311"/>
      <c r="MZ29" s="311"/>
      <c r="NA29" s="311"/>
      <c r="NB29" s="311"/>
      <c r="NC29" s="311"/>
      <c r="ND29" s="311"/>
      <c r="NE29" s="311"/>
      <c r="NF29" s="311"/>
      <c r="NG29" s="311"/>
      <c r="NH29" s="311"/>
      <c r="NI29" s="311"/>
      <c r="NJ29" s="311"/>
      <c r="NK29" s="311"/>
      <c r="NL29" s="311"/>
      <c r="NM29" s="311"/>
      <c r="NN29" s="311"/>
      <c r="NO29" s="311"/>
      <c r="NP29" s="311"/>
      <c r="NQ29" s="311"/>
      <c r="NR29" s="311"/>
      <c r="NS29" s="311"/>
      <c r="NT29" s="311"/>
      <c r="NU29" s="311"/>
      <c r="NV29" s="311"/>
      <c r="NW29" s="311"/>
      <c r="NX29" s="311"/>
      <c r="NY29" s="311"/>
      <c r="NZ29" s="311"/>
      <c r="OA29" s="311"/>
      <c r="OB29" s="311"/>
      <c r="OC29" s="311"/>
      <c r="OD29" s="311"/>
      <c r="OE29" s="311"/>
      <c r="OF29" s="311"/>
      <c r="OG29" s="311"/>
      <c r="OH29" s="311"/>
      <c r="OI29" s="311"/>
      <c r="OJ29" s="311"/>
      <c r="OK29" s="311"/>
      <c r="OL29" s="311"/>
      <c r="OM29" s="311"/>
      <c r="ON29" s="311"/>
      <c r="OO29" s="311"/>
      <c r="OP29" s="311"/>
      <c r="OQ29" s="311"/>
      <c r="OR29" s="311"/>
      <c r="OS29" s="311"/>
      <c r="OT29" s="311"/>
      <c r="OU29" s="311"/>
      <c r="OV29" s="311"/>
      <c r="OW29" s="311"/>
      <c r="OX29" s="311"/>
      <c r="OY29" s="311"/>
      <c r="OZ29" s="311"/>
      <c r="PA29" s="311"/>
      <c r="PB29" s="311"/>
      <c r="PC29" s="311"/>
      <c r="PD29" s="311"/>
      <c r="PE29" s="311"/>
      <c r="PF29" s="311"/>
      <c r="PG29" s="311"/>
      <c r="PH29" s="311"/>
      <c r="PI29" s="311"/>
      <c r="PJ29" s="311"/>
      <c r="PK29" s="311"/>
      <c r="PL29" s="311"/>
      <c r="PM29" s="311"/>
      <c r="PN29" s="311"/>
      <c r="PO29" s="311"/>
      <c r="PP29" s="311"/>
      <c r="PQ29" s="311"/>
      <c r="PR29" s="311"/>
      <c r="PS29" s="311"/>
      <c r="PT29" s="311"/>
      <c r="PU29" s="311"/>
      <c r="PV29" s="311"/>
      <c r="PW29" s="311"/>
      <c r="PX29" s="311"/>
      <c r="PY29" s="311"/>
      <c r="PZ29" s="311"/>
      <c r="QA29" s="311"/>
      <c r="QB29" s="311"/>
      <c r="QC29" s="311"/>
      <c r="QD29" s="311"/>
      <c r="QE29" s="311"/>
      <c r="QF29" s="311"/>
      <c r="QG29" s="311"/>
      <c r="QH29" s="311"/>
      <c r="QI29" s="311"/>
      <c r="QJ29" s="311"/>
      <c r="QK29" s="311"/>
      <c r="QL29" s="311"/>
      <c r="QM29" s="311"/>
      <c r="QN29" s="311"/>
      <c r="QO29" s="311"/>
      <c r="QP29" s="311"/>
      <c r="QQ29" s="311"/>
      <c r="QR29" s="311"/>
      <c r="QS29" s="311"/>
      <c r="QT29" s="311"/>
      <c r="QU29" s="311"/>
      <c r="QV29" s="311"/>
      <c r="QW29" s="311"/>
      <c r="QX29" s="311"/>
      <c r="QY29" s="311"/>
      <c r="QZ29" s="311"/>
      <c r="RA29" s="311"/>
      <c r="RB29" s="311"/>
      <c r="RC29" s="311"/>
      <c r="RD29" s="311"/>
      <c r="RE29" s="311"/>
      <c r="RF29" s="311"/>
      <c r="RG29" s="311"/>
      <c r="RH29" s="311"/>
      <c r="RI29" s="311"/>
      <c r="RJ29" s="311"/>
      <c r="RK29" s="311"/>
      <c r="RL29" s="311"/>
      <c r="RM29" s="311"/>
      <c r="RN29" s="311"/>
      <c r="RO29" s="311"/>
      <c r="RP29" s="311"/>
      <c r="RQ29" s="311"/>
      <c r="RR29" s="311"/>
      <c r="RS29" s="311"/>
      <c r="RT29" s="311"/>
      <c r="RU29" s="311"/>
      <c r="RV29" s="311"/>
      <c r="RW29" s="311"/>
      <c r="RX29" s="311"/>
      <c r="RY29" s="311"/>
      <c r="RZ29" s="311"/>
      <c r="SA29" s="311"/>
      <c r="SB29" s="311"/>
      <c r="SC29" s="311"/>
      <c r="SD29" s="311"/>
      <c r="SE29" s="311"/>
      <c r="SF29" s="311"/>
      <c r="SG29" s="311"/>
      <c r="SH29" s="311"/>
      <c r="SI29" s="311"/>
      <c r="SJ29" s="311"/>
      <c r="SK29" s="311"/>
      <c r="SL29" s="311"/>
      <c r="SM29" s="311"/>
      <c r="SN29" s="311"/>
      <c r="SO29" s="311"/>
      <c r="SP29" s="311"/>
      <c r="SQ29" s="311"/>
      <c r="SR29" s="311"/>
      <c r="SS29" s="311"/>
      <c r="ST29" s="311"/>
      <c r="SU29" s="311"/>
      <c r="SV29" s="311"/>
      <c r="SW29" s="311"/>
      <c r="SX29" s="311"/>
      <c r="SY29" s="311"/>
      <c r="SZ29" s="311"/>
      <c r="TA29" s="311"/>
      <c r="TB29" s="311"/>
      <c r="TC29" s="311"/>
      <c r="TD29" s="311"/>
      <c r="TE29" s="311"/>
      <c r="TF29" s="311"/>
      <c r="TG29" s="311"/>
      <c r="TH29" s="311"/>
      <c r="TI29" s="311"/>
      <c r="TJ29" s="311"/>
      <c r="TK29" s="311"/>
      <c r="TL29" s="311"/>
      <c r="TM29" s="311"/>
      <c r="TN29" s="311"/>
      <c r="TO29" s="311"/>
      <c r="TP29" s="311"/>
      <c r="TQ29" s="311"/>
      <c r="TR29" s="311"/>
      <c r="TS29" s="311"/>
      <c r="TT29" s="311"/>
      <c r="TU29" s="311"/>
      <c r="TV29" s="311"/>
      <c r="TW29" s="311"/>
      <c r="TX29" s="311"/>
      <c r="TY29" s="311"/>
      <c r="TZ29" s="311"/>
      <c r="UA29" s="311"/>
      <c r="UB29" s="311"/>
      <c r="UC29" s="311"/>
      <c r="UD29" s="311"/>
      <c r="UE29" s="311"/>
      <c r="UF29" s="311"/>
      <c r="UG29" s="311"/>
      <c r="UH29" s="311"/>
      <c r="UI29" s="311"/>
      <c r="UJ29" s="311"/>
      <c r="UK29" s="311"/>
      <c r="UL29" s="311"/>
      <c r="UM29" s="311"/>
      <c r="UN29" s="311"/>
      <c r="UO29" s="311"/>
      <c r="UP29" s="311"/>
      <c r="UQ29" s="311"/>
      <c r="UR29" s="311"/>
      <c r="US29" s="311"/>
      <c r="UT29" s="311"/>
      <c r="UU29" s="311"/>
      <c r="UV29" s="311"/>
      <c r="UW29" s="311"/>
      <c r="UX29" s="311"/>
      <c r="UY29" s="311"/>
      <c r="UZ29" s="311"/>
      <c r="VA29" s="311"/>
      <c r="VB29" s="311"/>
      <c r="VC29" s="311"/>
      <c r="VD29" s="311"/>
      <c r="VE29" s="311"/>
      <c r="VF29" s="311"/>
      <c r="VG29" s="311"/>
      <c r="VH29" s="311"/>
      <c r="VI29" s="311"/>
      <c r="VJ29" s="311"/>
      <c r="VK29" s="311"/>
      <c r="VL29" s="311"/>
      <c r="VM29" s="311"/>
      <c r="VN29" s="311"/>
      <c r="VO29" s="311"/>
      <c r="VP29" s="311"/>
      <c r="VQ29" s="311"/>
      <c r="VR29" s="311"/>
      <c r="VS29" s="311"/>
      <c r="VT29" s="311"/>
      <c r="VU29" s="311"/>
      <c r="VV29" s="311"/>
      <c r="VW29" s="311"/>
      <c r="VX29" s="311"/>
      <c r="VY29" s="311"/>
      <c r="VZ29" s="311"/>
      <c r="WA29" s="311"/>
      <c r="WB29" s="311"/>
      <c r="WC29" s="311"/>
      <c r="WD29" s="311"/>
      <c r="WE29" s="311"/>
      <c r="WF29" s="311"/>
      <c r="WG29" s="311"/>
      <c r="WH29" s="311"/>
      <c r="WI29" s="311"/>
      <c r="WJ29" s="311"/>
      <c r="WK29" s="311"/>
      <c r="WL29" s="311"/>
      <c r="WM29" s="311"/>
      <c r="WN29" s="311"/>
      <c r="WO29" s="311"/>
      <c r="WP29" s="311"/>
      <c r="WQ29" s="311"/>
      <c r="WR29" s="311"/>
      <c r="WS29" s="311"/>
      <c r="WT29" s="311"/>
      <c r="WU29" s="311"/>
      <c r="WV29" s="311"/>
      <c r="WW29" s="311"/>
      <c r="WX29" s="311"/>
      <c r="WY29" s="311"/>
      <c r="WZ29" s="311"/>
      <c r="XA29" s="311"/>
      <c r="XB29" s="311"/>
      <c r="XC29" s="311"/>
      <c r="XD29" s="311"/>
      <c r="XE29" s="311"/>
      <c r="XF29" s="311"/>
      <c r="XG29" s="311"/>
      <c r="XH29" s="311"/>
      <c r="XI29" s="311"/>
      <c r="XJ29" s="311"/>
      <c r="XK29" s="311"/>
      <c r="XL29" s="311"/>
      <c r="XM29" s="311"/>
      <c r="XN29" s="311"/>
      <c r="XO29" s="311"/>
      <c r="XP29" s="311"/>
      <c r="XQ29" s="311"/>
      <c r="XR29" s="311"/>
      <c r="XS29" s="311"/>
      <c r="XT29" s="311"/>
      <c r="XU29" s="311"/>
      <c r="XV29" s="311"/>
      <c r="XW29" s="311"/>
      <c r="XX29" s="311"/>
      <c r="XY29" s="311"/>
      <c r="XZ29" s="311"/>
      <c r="YA29" s="311"/>
      <c r="YB29" s="311"/>
      <c r="YC29" s="311"/>
      <c r="YD29" s="311"/>
      <c r="YE29" s="311"/>
      <c r="YF29" s="311"/>
      <c r="YG29" s="311"/>
      <c r="YH29" s="311"/>
      <c r="YI29" s="311"/>
      <c r="YJ29" s="311"/>
      <c r="YK29" s="311"/>
      <c r="YL29" s="311"/>
      <c r="YM29" s="311"/>
      <c r="YN29" s="311"/>
      <c r="YO29" s="311"/>
      <c r="YP29" s="311"/>
      <c r="YQ29" s="311"/>
      <c r="YR29" s="311"/>
      <c r="YS29" s="311"/>
      <c r="YT29" s="311"/>
      <c r="YU29" s="311"/>
      <c r="YV29" s="311"/>
      <c r="YW29" s="311"/>
      <c r="YX29" s="311"/>
      <c r="YY29" s="311"/>
      <c r="YZ29" s="311"/>
      <c r="ZA29" s="311"/>
      <c r="ZB29" s="311"/>
      <c r="ZC29" s="311"/>
      <c r="ZD29" s="311"/>
      <c r="ZE29" s="311"/>
      <c r="ZF29" s="311"/>
      <c r="ZG29" s="311"/>
      <c r="ZH29" s="311"/>
      <c r="ZI29" s="311"/>
      <c r="ZJ29" s="311"/>
      <c r="ZK29" s="311"/>
      <c r="ZL29" s="311"/>
      <c r="ZM29" s="311"/>
      <c r="ZN29" s="311"/>
      <c r="ZO29" s="311"/>
      <c r="ZP29" s="311"/>
      <c r="ZQ29" s="311"/>
      <c r="ZR29" s="311"/>
      <c r="ZS29" s="311"/>
      <c r="ZT29" s="311"/>
      <c r="ZU29" s="311"/>
      <c r="ZV29" s="311"/>
      <c r="ZW29" s="311"/>
      <c r="ZX29" s="311"/>
      <c r="ZY29" s="311"/>
      <c r="ZZ29" s="311"/>
      <c r="AAA29" s="311"/>
      <c r="AAB29" s="311"/>
      <c r="AAC29" s="311"/>
      <c r="AAD29" s="311"/>
      <c r="AAE29" s="311"/>
      <c r="AAF29" s="311"/>
      <c r="AAG29" s="311"/>
      <c r="AAH29" s="311"/>
      <c r="AAI29" s="311"/>
      <c r="AAJ29" s="311"/>
      <c r="AAK29" s="311"/>
      <c r="AAL29" s="311"/>
      <c r="AAM29" s="311"/>
      <c r="AAN29" s="311"/>
      <c r="AAO29" s="311"/>
      <c r="AAP29" s="311"/>
      <c r="AAQ29" s="311"/>
      <c r="AAR29" s="311"/>
      <c r="AAS29" s="311"/>
      <c r="AAT29" s="311"/>
      <c r="AAU29" s="311"/>
      <c r="AAV29" s="311"/>
      <c r="AAW29" s="311"/>
      <c r="AAX29" s="311"/>
      <c r="AAY29" s="311"/>
      <c r="AAZ29" s="311"/>
      <c r="ABA29" s="311"/>
      <c r="ABB29" s="311"/>
      <c r="ABC29" s="311"/>
      <c r="ABD29" s="311"/>
      <c r="ABE29" s="311"/>
      <c r="ABF29" s="311"/>
      <c r="ABG29" s="311"/>
      <c r="ABH29" s="311"/>
      <c r="ABI29" s="311"/>
      <c r="ABJ29" s="311"/>
      <c r="ABK29" s="311"/>
      <c r="ABL29" s="311"/>
      <c r="ABM29" s="311"/>
      <c r="ABN29" s="311"/>
      <c r="ABO29" s="311"/>
      <c r="ABP29" s="311"/>
      <c r="ABQ29" s="311"/>
      <c r="ABR29" s="311"/>
      <c r="ABS29" s="311"/>
      <c r="ABT29" s="311"/>
      <c r="ABU29" s="311"/>
      <c r="ABV29" s="311"/>
      <c r="ABW29" s="311"/>
      <c r="ABX29" s="311"/>
      <c r="ABY29" s="311"/>
      <c r="ABZ29" s="311"/>
      <c r="ACA29" s="311"/>
      <c r="ACB29" s="311"/>
      <c r="ACC29" s="311"/>
      <c r="ACD29" s="311"/>
      <c r="ACE29" s="311"/>
      <c r="ACF29" s="311"/>
      <c r="ACG29" s="311"/>
      <c r="ACH29" s="311"/>
      <c r="ACI29" s="311"/>
      <c r="ACJ29" s="311"/>
      <c r="ACK29" s="311"/>
      <c r="ACL29" s="311"/>
      <c r="ACM29" s="311"/>
      <c r="ACN29" s="311"/>
      <c r="ACO29" s="311"/>
      <c r="ACP29" s="311"/>
      <c r="ACQ29" s="311"/>
      <c r="ACR29" s="311"/>
      <c r="ACS29" s="311"/>
      <c r="ACT29" s="311"/>
      <c r="ACU29" s="311"/>
      <c r="ACV29" s="311"/>
      <c r="ACW29" s="311"/>
      <c r="ACX29" s="311"/>
      <c r="ACY29" s="311"/>
      <c r="ACZ29" s="311"/>
      <c r="ADA29" s="311"/>
      <c r="ADB29" s="311"/>
      <c r="ADC29" s="311"/>
      <c r="ADD29" s="311"/>
      <c r="ADE29" s="311"/>
      <c r="ADF29" s="311"/>
      <c r="ADG29" s="311"/>
      <c r="ADH29" s="311"/>
      <c r="ADI29" s="311"/>
      <c r="ADJ29" s="311"/>
      <c r="ADK29" s="311"/>
      <c r="ADL29" s="311"/>
    </row>
    <row r="30" spans="1:792" ht="7.5" customHeight="1" x14ac:dyDescent="0.25">
      <c r="B30" s="272"/>
      <c r="C30" s="272"/>
      <c r="D30" s="319"/>
      <c r="H30" s="320"/>
      <c r="I30" s="320"/>
      <c r="J30" s="271"/>
      <c r="K30" s="271"/>
      <c r="L30" s="271"/>
      <c r="Q30" s="271"/>
      <c r="R30" s="271"/>
      <c r="T30" s="311"/>
      <c r="V30" s="311"/>
      <c r="W30" s="311"/>
      <c r="X30" s="311"/>
      <c r="Y30" s="311"/>
      <c r="Z30" s="311"/>
      <c r="AA30" s="311"/>
      <c r="AB30" s="311"/>
      <c r="AC30" s="311"/>
      <c r="AD30" s="311"/>
      <c r="AE30" s="311"/>
      <c r="AF30" s="311"/>
      <c r="AG30" s="311"/>
      <c r="AH30" s="311"/>
      <c r="AI30" s="311"/>
      <c r="AJ30" s="311"/>
      <c r="AK30" s="311"/>
      <c r="AL30" s="311"/>
      <c r="AM30" s="311"/>
      <c r="AN30" s="311"/>
      <c r="AO30" s="311"/>
      <c r="AP30" s="311"/>
      <c r="AQ30" s="311"/>
      <c r="AR30" s="311"/>
      <c r="AS30" s="311"/>
      <c r="AT30" s="311"/>
      <c r="AU30" s="311"/>
      <c r="AV30" s="311"/>
      <c r="AW30" s="311"/>
      <c r="AX30" s="311"/>
      <c r="AY30" s="311"/>
      <c r="AZ30" s="311"/>
      <c r="BA30" s="311"/>
      <c r="BB30" s="311"/>
      <c r="BC30" s="311"/>
      <c r="BD30" s="311"/>
      <c r="BE30" s="311"/>
      <c r="BF30" s="311"/>
      <c r="BG30" s="311"/>
      <c r="BH30" s="311"/>
      <c r="BI30" s="311"/>
      <c r="BJ30" s="311"/>
      <c r="BK30" s="311"/>
      <c r="BL30" s="311"/>
      <c r="BM30" s="311"/>
      <c r="BN30" s="311"/>
      <c r="BO30" s="311"/>
      <c r="BP30" s="311"/>
      <c r="BQ30" s="311"/>
      <c r="BR30" s="311"/>
      <c r="BS30" s="311"/>
      <c r="BT30" s="311"/>
      <c r="BU30" s="311"/>
      <c r="BV30" s="311"/>
      <c r="BW30" s="311"/>
      <c r="BX30" s="311"/>
      <c r="BY30" s="311"/>
      <c r="BZ30" s="311"/>
      <c r="CA30" s="311"/>
      <c r="CB30" s="311"/>
      <c r="CC30" s="311"/>
      <c r="CD30" s="311"/>
      <c r="CE30" s="311"/>
      <c r="CF30" s="311"/>
      <c r="CG30" s="311"/>
      <c r="CH30" s="311"/>
      <c r="CI30" s="311"/>
      <c r="CJ30" s="311"/>
      <c r="CK30" s="311"/>
      <c r="CL30" s="311"/>
      <c r="CM30" s="311"/>
      <c r="CN30" s="311"/>
      <c r="CO30" s="311"/>
      <c r="CP30" s="311"/>
      <c r="CQ30" s="311"/>
      <c r="CR30" s="311"/>
      <c r="CS30" s="311"/>
      <c r="CT30" s="311"/>
      <c r="CU30" s="311"/>
      <c r="CV30" s="311"/>
      <c r="CW30" s="311"/>
      <c r="CX30" s="311"/>
      <c r="CY30" s="311"/>
      <c r="CZ30" s="311"/>
      <c r="DA30" s="311"/>
      <c r="DB30" s="311"/>
      <c r="DC30" s="311"/>
      <c r="DD30" s="311"/>
      <c r="DE30" s="311"/>
      <c r="DF30" s="311"/>
      <c r="DG30" s="311"/>
      <c r="DH30" s="311"/>
      <c r="DI30" s="311"/>
      <c r="DJ30" s="311"/>
      <c r="DK30" s="311"/>
      <c r="DL30" s="311"/>
      <c r="DM30" s="311"/>
      <c r="DN30" s="311"/>
      <c r="DO30" s="311"/>
      <c r="DP30" s="311"/>
      <c r="DQ30" s="311"/>
      <c r="DR30" s="311"/>
      <c r="DS30" s="311"/>
      <c r="DT30" s="311"/>
      <c r="DU30" s="311"/>
      <c r="DV30" s="311"/>
      <c r="DW30" s="311"/>
      <c r="DX30" s="311"/>
      <c r="DY30" s="311"/>
      <c r="DZ30" s="311"/>
      <c r="EA30" s="311"/>
      <c r="EB30" s="311"/>
      <c r="EC30" s="311"/>
      <c r="ED30" s="311"/>
      <c r="EE30" s="311"/>
      <c r="EF30" s="311"/>
      <c r="EG30" s="311"/>
      <c r="EH30" s="311"/>
      <c r="EI30" s="311"/>
      <c r="EJ30" s="311"/>
      <c r="EK30" s="311"/>
      <c r="EL30" s="311"/>
      <c r="EM30" s="311"/>
      <c r="EN30" s="311"/>
      <c r="EO30" s="311"/>
      <c r="EP30" s="311"/>
      <c r="EQ30" s="311"/>
      <c r="ER30" s="311"/>
      <c r="ES30" s="311"/>
      <c r="ET30" s="311"/>
      <c r="EU30" s="311"/>
      <c r="EV30" s="311"/>
      <c r="EW30" s="311"/>
      <c r="EX30" s="311"/>
      <c r="EY30" s="311"/>
      <c r="EZ30" s="311"/>
      <c r="FA30" s="311"/>
      <c r="FB30" s="311"/>
      <c r="FC30" s="311"/>
      <c r="FD30" s="311"/>
      <c r="FE30" s="311"/>
      <c r="FF30" s="311"/>
      <c r="FG30" s="311"/>
      <c r="FH30" s="311"/>
      <c r="FI30" s="311"/>
      <c r="FJ30" s="311"/>
      <c r="FK30" s="311"/>
      <c r="FL30" s="311"/>
      <c r="FM30" s="311"/>
      <c r="FN30" s="311"/>
      <c r="FO30" s="311"/>
      <c r="FP30" s="311"/>
      <c r="FQ30" s="311"/>
      <c r="FR30" s="311"/>
      <c r="FS30" s="311"/>
      <c r="FT30" s="311"/>
      <c r="FU30" s="311"/>
      <c r="FV30" s="311"/>
      <c r="FW30" s="311"/>
      <c r="FX30" s="311"/>
      <c r="FY30" s="311"/>
      <c r="FZ30" s="311"/>
      <c r="GA30" s="311"/>
      <c r="GB30" s="311"/>
      <c r="GC30" s="311"/>
      <c r="GD30" s="311"/>
      <c r="GE30" s="311"/>
      <c r="GF30" s="311"/>
      <c r="GG30" s="311"/>
      <c r="GH30" s="311"/>
      <c r="GI30" s="311"/>
      <c r="GJ30" s="311"/>
      <c r="GK30" s="311"/>
      <c r="GL30" s="311"/>
      <c r="GM30" s="311"/>
      <c r="GN30" s="311"/>
      <c r="GO30" s="311"/>
      <c r="GP30" s="311"/>
      <c r="GQ30" s="311"/>
      <c r="GR30" s="311"/>
      <c r="GS30" s="311"/>
      <c r="GT30" s="311"/>
      <c r="GU30" s="311"/>
      <c r="GV30" s="311"/>
      <c r="GW30" s="311"/>
      <c r="GX30" s="311"/>
      <c r="GY30" s="311"/>
      <c r="GZ30" s="311"/>
      <c r="HA30" s="311"/>
      <c r="HB30" s="311"/>
      <c r="HC30" s="311"/>
      <c r="HD30" s="311"/>
      <c r="HE30" s="311"/>
      <c r="HF30" s="311"/>
      <c r="HG30" s="311"/>
      <c r="HH30" s="311"/>
      <c r="HI30" s="311"/>
      <c r="HJ30" s="311"/>
      <c r="HK30" s="311"/>
      <c r="HL30" s="311"/>
      <c r="HM30" s="311"/>
      <c r="HN30" s="311"/>
      <c r="HO30" s="311"/>
      <c r="HP30" s="311"/>
      <c r="HQ30" s="311"/>
      <c r="HR30" s="311"/>
      <c r="HS30" s="311"/>
      <c r="HT30" s="311"/>
      <c r="HU30" s="311"/>
      <c r="HV30" s="311"/>
      <c r="HW30" s="311"/>
      <c r="HX30" s="311"/>
      <c r="HY30" s="311"/>
      <c r="HZ30" s="311"/>
      <c r="IA30" s="311"/>
      <c r="IB30" s="311"/>
      <c r="IC30" s="311"/>
      <c r="ID30" s="311"/>
      <c r="IE30" s="311"/>
      <c r="IF30" s="311"/>
      <c r="IG30" s="311"/>
      <c r="IH30" s="311"/>
      <c r="II30" s="311"/>
      <c r="IJ30" s="311"/>
      <c r="IK30" s="311"/>
      <c r="IL30" s="311"/>
      <c r="IM30" s="311"/>
      <c r="IN30" s="311"/>
      <c r="IO30" s="311"/>
      <c r="IP30" s="311"/>
      <c r="IQ30" s="311"/>
      <c r="IR30" s="311"/>
      <c r="IS30" s="311"/>
      <c r="IT30" s="311"/>
      <c r="IU30" s="311"/>
      <c r="IV30" s="311"/>
      <c r="IW30" s="311"/>
      <c r="IX30" s="311"/>
      <c r="IY30" s="311"/>
      <c r="IZ30" s="311"/>
      <c r="JA30" s="311"/>
      <c r="JB30" s="311"/>
      <c r="JC30" s="311"/>
      <c r="JD30" s="311"/>
      <c r="JE30" s="311"/>
      <c r="JF30" s="311"/>
      <c r="JG30" s="311"/>
      <c r="JH30" s="311"/>
      <c r="JI30" s="311"/>
      <c r="JJ30" s="311"/>
      <c r="JK30" s="311"/>
      <c r="JL30" s="311"/>
      <c r="JM30" s="311"/>
      <c r="JN30" s="311"/>
      <c r="JO30" s="311"/>
      <c r="JP30" s="311"/>
      <c r="JQ30" s="311"/>
      <c r="JR30" s="311"/>
      <c r="JS30" s="311"/>
      <c r="JT30" s="311"/>
      <c r="JU30" s="311"/>
      <c r="JV30" s="311"/>
      <c r="JW30" s="311"/>
      <c r="JX30" s="311"/>
      <c r="JY30" s="311"/>
      <c r="JZ30" s="311"/>
      <c r="KA30" s="311"/>
      <c r="KB30" s="311"/>
      <c r="KC30" s="311"/>
      <c r="KD30" s="311"/>
      <c r="KE30" s="311"/>
      <c r="KF30" s="311"/>
      <c r="KG30" s="311"/>
      <c r="KH30" s="311"/>
      <c r="KI30" s="311"/>
      <c r="KJ30" s="311"/>
      <c r="KK30" s="311"/>
      <c r="KL30" s="311"/>
      <c r="KM30" s="311"/>
      <c r="KN30" s="311"/>
      <c r="KO30" s="311"/>
      <c r="KP30" s="311"/>
      <c r="KQ30" s="311"/>
      <c r="KR30" s="311"/>
      <c r="KS30" s="311"/>
      <c r="KT30" s="311"/>
      <c r="KU30" s="311"/>
      <c r="KV30" s="311"/>
      <c r="KW30" s="311"/>
      <c r="KX30" s="311"/>
      <c r="KY30" s="311"/>
      <c r="KZ30" s="311"/>
      <c r="LA30" s="311"/>
      <c r="LB30" s="311"/>
      <c r="LC30" s="311"/>
      <c r="LD30" s="311"/>
      <c r="LE30" s="311"/>
      <c r="LF30" s="311"/>
      <c r="LG30" s="311"/>
      <c r="LH30" s="311"/>
      <c r="LI30" s="311"/>
      <c r="LJ30" s="311"/>
      <c r="LK30" s="311"/>
      <c r="LL30" s="311"/>
      <c r="LM30" s="311"/>
      <c r="LN30" s="311"/>
      <c r="LO30" s="311"/>
      <c r="LP30" s="311"/>
      <c r="LQ30" s="311"/>
      <c r="LR30" s="311"/>
      <c r="LS30" s="311"/>
      <c r="LT30" s="311"/>
      <c r="LU30" s="311"/>
      <c r="LV30" s="311"/>
      <c r="LW30" s="311"/>
      <c r="LX30" s="311"/>
      <c r="LY30" s="311"/>
      <c r="LZ30" s="311"/>
      <c r="MA30" s="311"/>
      <c r="MB30" s="311"/>
      <c r="MC30" s="311"/>
      <c r="MD30" s="311"/>
      <c r="ME30" s="311"/>
      <c r="MF30" s="311"/>
      <c r="MG30" s="311"/>
      <c r="MH30" s="311"/>
      <c r="MI30" s="311"/>
      <c r="MJ30" s="311"/>
      <c r="MK30" s="311"/>
      <c r="ML30" s="311"/>
      <c r="MM30" s="311"/>
      <c r="MN30" s="311"/>
      <c r="MO30" s="311"/>
      <c r="MP30" s="311"/>
      <c r="MQ30" s="311"/>
      <c r="MR30" s="311"/>
      <c r="MS30" s="311"/>
      <c r="MT30" s="311"/>
      <c r="MU30" s="311"/>
      <c r="MV30" s="311"/>
      <c r="MW30" s="311"/>
      <c r="MX30" s="311"/>
      <c r="MY30" s="311"/>
      <c r="MZ30" s="311"/>
      <c r="NA30" s="311"/>
      <c r="NB30" s="311"/>
      <c r="NC30" s="311"/>
      <c r="ND30" s="311"/>
      <c r="NE30" s="311"/>
      <c r="NF30" s="311"/>
      <c r="NG30" s="311"/>
      <c r="NH30" s="311"/>
      <c r="NI30" s="311"/>
      <c r="NJ30" s="311"/>
      <c r="NK30" s="311"/>
      <c r="NL30" s="311"/>
      <c r="NM30" s="311"/>
      <c r="NN30" s="311"/>
      <c r="NO30" s="311"/>
      <c r="NP30" s="311"/>
      <c r="NQ30" s="311"/>
      <c r="NR30" s="311"/>
      <c r="NS30" s="311"/>
      <c r="NT30" s="311"/>
      <c r="NU30" s="311"/>
      <c r="NV30" s="311"/>
      <c r="NW30" s="311"/>
      <c r="NX30" s="311"/>
      <c r="NY30" s="311"/>
      <c r="NZ30" s="311"/>
      <c r="OA30" s="311"/>
      <c r="OB30" s="311"/>
      <c r="OC30" s="311"/>
      <c r="OD30" s="311"/>
      <c r="OE30" s="311"/>
      <c r="OF30" s="311"/>
      <c r="OG30" s="311"/>
      <c r="OH30" s="311"/>
      <c r="OI30" s="311"/>
      <c r="OJ30" s="311"/>
      <c r="OK30" s="311"/>
      <c r="OL30" s="311"/>
      <c r="OM30" s="311"/>
      <c r="ON30" s="311"/>
      <c r="OO30" s="311"/>
      <c r="OP30" s="311"/>
      <c r="OQ30" s="311"/>
      <c r="OR30" s="311"/>
      <c r="OS30" s="311"/>
      <c r="OT30" s="311"/>
      <c r="OU30" s="311"/>
      <c r="OV30" s="311"/>
      <c r="OW30" s="311"/>
      <c r="OX30" s="311"/>
      <c r="OY30" s="311"/>
      <c r="OZ30" s="311"/>
      <c r="PA30" s="311"/>
      <c r="PB30" s="311"/>
      <c r="PC30" s="311"/>
      <c r="PD30" s="311"/>
      <c r="PE30" s="311"/>
      <c r="PF30" s="311"/>
      <c r="PG30" s="311"/>
      <c r="PH30" s="311"/>
      <c r="PI30" s="311"/>
      <c r="PJ30" s="311"/>
      <c r="PK30" s="311"/>
      <c r="PL30" s="311"/>
      <c r="PM30" s="311"/>
      <c r="PN30" s="311"/>
      <c r="PO30" s="311"/>
      <c r="PP30" s="311"/>
      <c r="PQ30" s="311"/>
      <c r="PR30" s="311"/>
      <c r="PS30" s="311"/>
      <c r="PT30" s="311"/>
      <c r="PU30" s="311"/>
      <c r="PV30" s="311"/>
      <c r="PW30" s="311"/>
      <c r="PX30" s="311"/>
      <c r="PY30" s="311"/>
      <c r="PZ30" s="311"/>
      <c r="QA30" s="311"/>
      <c r="QB30" s="311"/>
      <c r="QC30" s="311"/>
      <c r="QD30" s="311"/>
      <c r="QE30" s="311"/>
      <c r="QF30" s="311"/>
      <c r="QG30" s="311"/>
      <c r="QH30" s="311"/>
      <c r="QI30" s="311"/>
      <c r="QJ30" s="311"/>
      <c r="QK30" s="311"/>
      <c r="QL30" s="311"/>
      <c r="QM30" s="311"/>
      <c r="QN30" s="311"/>
      <c r="QO30" s="311"/>
      <c r="QP30" s="311"/>
      <c r="QQ30" s="311"/>
      <c r="QR30" s="311"/>
      <c r="QS30" s="311"/>
      <c r="QT30" s="311"/>
      <c r="QU30" s="311"/>
      <c r="QV30" s="311"/>
      <c r="QW30" s="311"/>
      <c r="QX30" s="311"/>
      <c r="QY30" s="311"/>
      <c r="QZ30" s="311"/>
      <c r="RA30" s="311"/>
      <c r="RB30" s="311"/>
      <c r="RC30" s="311"/>
      <c r="RD30" s="311"/>
      <c r="RE30" s="311"/>
      <c r="RF30" s="311"/>
      <c r="RG30" s="311"/>
      <c r="RH30" s="311"/>
      <c r="RI30" s="311"/>
      <c r="RJ30" s="311"/>
      <c r="RK30" s="311"/>
      <c r="RL30" s="311"/>
      <c r="RM30" s="311"/>
      <c r="RN30" s="311"/>
      <c r="RO30" s="311"/>
      <c r="RP30" s="311"/>
      <c r="RQ30" s="311"/>
      <c r="RR30" s="311"/>
      <c r="RS30" s="311"/>
      <c r="RT30" s="311"/>
      <c r="RU30" s="311"/>
      <c r="RV30" s="311"/>
      <c r="RW30" s="311"/>
      <c r="RX30" s="311"/>
      <c r="RY30" s="311"/>
      <c r="RZ30" s="311"/>
      <c r="SA30" s="311"/>
      <c r="SB30" s="311"/>
      <c r="SC30" s="311"/>
      <c r="SD30" s="311"/>
      <c r="SE30" s="311"/>
      <c r="SF30" s="311"/>
      <c r="SG30" s="311"/>
      <c r="SH30" s="311"/>
      <c r="SI30" s="311"/>
      <c r="SJ30" s="311"/>
      <c r="SK30" s="311"/>
      <c r="SL30" s="311"/>
      <c r="SM30" s="311"/>
      <c r="SN30" s="311"/>
      <c r="SO30" s="311"/>
      <c r="SP30" s="311"/>
      <c r="SQ30" s="311"/>
      <c r="SR30" s="311"/>
      <c r="SS30" s="311"/>
      <c r="ST30" s="311"/>
      <c r="SU30" s="311"/>
      <c r="SV30" s="311"/>
      <c r="SW30" s="311"/>
      <c r="SX30" s="311"/>
      <c r="SY30" s="311"/>
      <c r="SZ30" s="311"/>
      <c r="TA30" s="311"/>
      <c r="TB30" s="311"/>
      <c r="TC30" s="311"/>
      <c r="TD30" s="311"/>
      <c r="TE30" s="311"/>
      <c r="TF30" s="311"/>
      <c r="TG30" s="311"/>
      <c r="TH30" s="311"/>
      <c r="TI30" s="311"/>
      <c r="TJ30" s="311"/>
      <c r="TK30" s="311"/>
      <c r="TL30" s="311"/>
      <c r="TM30" s="311"/>
      <c r="TN30" s="311"/>
      <c r="TO30" s="311"/>
      <c r="TP30" s="311"/>
      <c r="TQ30" s="311"/>
      <c r="TR30" s="311"/>
      <c r="TS30" s="311"/>
      <c r="TT30" s="311"/>
      <c r="TU30" s="311"/>
      <c r="TV30" s="311"/>
      <c r="TW30" s="311"/>
      <c r="TX30" s="311"/>
      <c r="TY30" s="311"/>
      <c r="TZ30" s="311"/>
      <c r="UA30" s="311"/>
      <c r="UB30" s="311"/>
      <c r="UC30" s="311"/>
      <c r="UD30" s="311"/>
      <c r="UE30" s="311"/>
      <c r="UF30" s="311"/>
      <c r="UG30" s="311"/>
      <c r="UH30" s="311"/>
      <c r="UI30" s="311"/>
      <c r="UJ30" s="311"/>
      <c r="UK30" s="311"/>
      <c r="UL30" s="311"/>
      <c r="UM30" s="311"/>
      <c r="UN30" s="311"/>
      <c r="UO30" s="311"/>
      <c r="UP30" s="311"/>
      <c r="UQ30" s="311"/>
      <c r="UR30" s="311"/>
      <c r="US30" s="311"/>
      <c r="UT30" s="311"/>
      <c r="UU30" s="311"/>
      <c r="UV30" s="311"/>
      <c r="UW30" s="311"/>
      <c r="UX30" s="311"/>
      <c r="UY30" s="311"/>
      <c r="UZ30" s="311"/>
      <c r="VA30" s="311"/>
      <c r="VB30" s="311"/>
      <c r="VC30" s="311"/>
      <c r="VD30" s="311"/>
      <c r="VE30" s="311"/>
      <c r="VF30" s="311"/>
      <c r="VG30" s="311"/>
      <c r="VH30" s="311"/>
      <c r="VI30" s="311"/>
      <c r="VJ30" s="311"/>
      <c r="VK30" s="311"/>
      <c r="VL30" s="311"/>
      <c r="VM30" s="311"/>
      <c r="VN30" s="311"/>
      <c r="VO30" s="311"/>
      <c r="VP30" s="311"/>
      <c r="VQ30" s="311"/>
      <c r="VR30" s="311"/>
      <c r="VS30" s="311"/>
      <c r="VT30" s="311"/>
      <c r="VU30" s="311"/>
      <c r="VV30" s="311"/>
      <c r="VW30" s="311"/>
      <c r="VX30" s="311"/>
      <c r="VY30" s="311"/>
      <c r="VZ30" s="311"/>
      <c r="WA30" s="311"/>
      <c r="WB30" s="311"/>
      <c r="WC30" s="311"/>
      <c r="WD30" s="311"/>
      <c r="WE30" s="311"/>
      <c r="WF30" s="311"/>
      <c r="WG30" s="311"/>
      <c r="WH30" s="311"/>
      <c r="WI30" s="311"/>
      <c r="WJ30" s="311"/>
      <c r="WK30" s="311"/>
      <c r="WL30" s="311"/>
      <c r="WM30" s="311"/>
      <c r="WN30" s="311"/>
      <c r="WO30" s="311"/>
      <c r="WP30" s="311"/>
      <c r="WQ30" s="311"/>
      <c r="WR30" s="311"/>
      <c r="WS30" s="311"/>
      <c r="WT30" s="311"/>
      <c r="WU30" s="311"/>
      <c r="WV30" s="311"/>
      <c r="WW30" s="311"/>
      <c r="WX30" s="311"/>
      <c r="WY30" s="311"/>
      <c r="WZ30" s="311"/>
      <c r="XA30" s="311"/>
      <c r="XB30" s="311"/>
      <c r="XC30" s="311"/>
      <c r="XD30" s="311"/>
      <c r="XE30" s="311"/>
      <c r="XF30" s="311"/>
      <c r="XG30" s="311"/>
      <c r="XH30" s="311"/>
      <c r="XI30" s="311"/>
      <c r="XJ30" s="311"/>
      <c r="XK30" s="311"/>
      <c r="XL30" s="311"/>
      <c r="XM30" s="311"/>
      <c r="XN30" s="311"/>
      <c r="XO30" s="311"/>
      <c r="XP30" s="311"/>
      <c r="XQ30" s="311"/>
      <c r="XR30" s="311"/>
      <c r="XS30" s="311"/>
      <c r="XT30" s="311"/>
      <c r="XU30" s="311"/>
      <c r="XV30" s="311"/>
      <c r="XW30" s="311"/>
      <c r="XX30" s="311"/>
      <c r="XY30" s="311"/>
      <c r="XZ30" s="311"/>
      <c r="YA30" s="311"/>
      <c r="YB30" s="311"/>
      <c r="YC30" s="311"/>
      <c r="YD30" s="311"/>
      <c r="YE30" s="311"/>
      <c r="YF30" s="311"/>
      <c r="YG30" s="311"/>
      <c r="YH30" s="311"/>
      <c r="YI30" s="311"/>
      <c r="YJ30" s="311"/>
      <c r="YK30" s="311"/>
      <c r="YL30" s="311"/>
      <c r="YM30" s="311"/>
      <c r="YN30" s="311"/>
      <c r="YO30" s="311"/>
      <c r="YP30" s="311"/>
      <c r="YQ30" s="311"/>
      <c r="YR30" s="311"/>
      <c r="YS30" s="311"/>
      <c r="YT30" s="311"/>
      <c r="YU30" s="311"/>
      <c r="YV30" s="311"/>
      <c r="YW30" s="311"/>
      <c r="YX30" s="311"/>
      <c r="YY30" s="311"/>
      <c r="YZ30" s="311"/>
      <c r="ZA30" s="311"/>
      <c r="ZB30" s="311"/>
      <c r="ZC30" s="311"/>
      <c r="ZD30" s="311"/>
      <c r="ZE30" s="311"/>
      <c r="ZF30" s="311"/>
      <c r="ZG30" s="311"/>
      <c r="ZH30" s="311"/>
      <c r="ZI30" s="311"/>
      <c r="ZJ30" s="311"/>
      <c r="ZK30" s="311"/>
      <c r="ZL30" s="311"/>
      <c r="ZM30" s="311"/>
      <c r="ZN30" s="311"/>
      <c r="ZO30" s="311"/>
      <c r="ZP30" s="311"/>
      <c r="ZQ30" s="311"/>
      <c r="ZR30" s="311"/>
      <c r="ZS30" s="311"/>
      <c r="ZT30" s="311"/>
      <c r="ZU30" s="311"/>
      <c r="ZV30" s="311"/>
      <c r="ZW30" s="311"/>
      <c r="ZX30" s="311"/>
      <c r="ZY30" s="311"/>
      <c r="ZZ30" s="311"/>
      <c r="AAA30" s="311"/>
      <c r="AAB30" s="311"/>
      <c r="AAC30" s="311"/>
      <c r="AAD30" s="311"/>
      <c r="AAE30" s="311"/>
      <c r="AAF30" s="311"/>
      <c r="AAG30" s="311"/>
      <c r="AAH30" s="311"/>
      <c r="AAI30" s="311"/>
      <c r="AAJ30" s="311"/>
      <c r="AAK30" s="311"/>
      <c r="AAL30" s="311"/>
      <c r="AAM30" s="311"/>
      <c r="AAN30" s="311"/>
      <c r="AAO30" s="311"/>
      <c r="AAP30" s="311"/>
      <c r="AAQ30" s="311"/>
      <c r="AAR30" s="311"/>
      <c r="AAS30" s="311"/>
      <c r="AAT30" s="311"/>
      <c r="AAU30" s="311"/>
      <c r="AAV30" s="311"/>
      <c r="AAW30" s="311"/>
      <c r="AAX30" s="311"/>
      <c r="AAY30" s="311"/>
      <c r="AAZ30" s="311"/>
      <c r="ABA30" s="311"/>
      <c r="ABB30" s="311"/>
      <c r="ABC30" s="311"/>
      <c r="ABD30" s="311"/>
      <c r="ABE30" s="311"/>
      <c r="ABF30" s="311"/>
      <c r="ABG30" s="311"/>
      <c r="ABH30" s="311"/>
      <c r="ABI30" s="311"/>
      <c r="ABJ30" s="311"/>
      <c r="ABK30" s="311"/>
      <c r="ABL30" s="311"/>
      <c r="ABM30" s="311"/>
      <c r="ABN30" s="311"/>
      <c r="ABO30" s="311"/>
      <c r="ABP30" s="311"/>
      <c r="ABQ30" s="311"/>
      <c r="ABR30" s="311"/>
      <c r="ABS30" s="311"/>
      <c r="ABT30" s="311"/>
      <c r="ABU30" s="311"/>
      <c r="ABV30" s="311"/>
      <c r="ABW30" s="311"/>
      <c r="ABX30" s="311"/>
      <c r="ABY30" s="311"/>
      <c r="ABZ30" s="311"/>
      <c r="ACA30" s="311"/>
      <c r="ACB30" s="311"/>
      <c r="ACC30" s="311"/>
      <c r="ACD30" s="311"/>
      <c r="ACE30" s="311"/>
      <c r="ACF30" s="311"/>
      <c r="ACG30" s="311"/>
      <c r="ACH30" s="311"/>
      <c r="ACI30" s="311"/>
      <c r="ACJ30" s="311"/>
      <c r="ACK30" s="311"/>
      <c r="ACL30" s="311"/>
      <c r="ACM30" s="311"/>
      <c r="ACN30" s="311"/>
      <c r="ACO30" s="311"/>
      <c r="ACP30" s="311"/>
      <c r="ACQ30" s="311"/>
      <c r="ACR30" s="311"/>
      <c r="ACS30" s="311"/>
      <c r="ACT30" s="311"/>
      <c r="ACU30" s="311"/>
      <c r="ACV30" s="311"/>
      <c r="ACW30" s="311"/>
      <c r="ACX30" s="311"/>
      <c r="ACY30" s="311"/>
      <c r="ACZ30" s="311"/>
      <c r="ADA30" s="311"/>
      <c r="ADB30" s="311"/>
      <c r="ADC30" s="311"/>
      <c r="ADD30" s="311"/>
      <c r="ADE30" s="311"/>
      <c r="ADF30" s="311"/>
      <c r="ADG30" s="311"/>
      <c r="ADH30" s="311"/>
      <c r="ADI30" s="311"/>
      <c r="ADJ30" s="311"/>
      <c r="ADK30" s="311"/>
      <c r="ADL30" s="311"/>
    </row>
    <row r="31" spans="1:792" ht="14.55" customHeight="1" x14ac:dyDescent="0.25">
      <c r="B31" s="321" t="s">
        <v>226</v>
      </c>
      <c r="C31" s="322">
        <v>1.4999999999999999E-2</v>
      </c>
      <c r="D31" s="122">
        <f>D29*$C$31</f>
        <v>8727.2657581854746</v>
      </c>
      <c r="E31" s="123">
        <f t="shared" ref="E31" si="7">E29*$C$31</f>
        <v>1.2584377445112436</v>
      </c>
      <c r="H31" s="123">
        <f>H29*$C$31</f>
        <v>0.43668245957359153</v>
      </c>
      <c r="I31" s="123">
        <f t="shared" ref="I31" si="8">I29*$C$31</f>
        <v>0.82175528493765226</v>
      </c>
      <c r="J31" s="271"/>
      <c r="K31" s="271"/>
      <c r="L31" s="271"/>
      <c r="Q31" s="271"/>
      <c r="R31" s="271"/>
      <c r="T31" s="311"/>
    </row>
    <row r="32" spans="1:792" ht="7.05" customHeight="1" x14ac:dyDescent="0.25">
      <c r="B32" s="320"/>
      <c r="C32" s="320"/>
      <c r="D32" s="319"/>
      <c r="E32" s="284"/>
      <c r="F32" s="320"/>
      <c r="G32" s="323"/>
      <c r="H32" s="271"/>
      <c r="I32" s="271"/>
      <c r="J32" s="271"/>
      <c r="K32" s="271"/>
      <c r="L32" s="271"/>
      <c r="M32" s="271"/>
      <c r="N32" s="271"/>
      <c r="O32" s="271"/>
      <c r="P32" s="271"/>
      <c r="Q32" s="271"/>
      <c r="R32" s="271"/>
    </row>
    <row r="33" spans="1:18" x14ac:dyDescent="0.25">
      <c r="B33" s="599" t="s">
        <v>167</v>
      </c>
      <c r="C33" s="600"/>
      <c r="D33" s="122">
        <f>D29+D31</f>
        <v>590544.98297055054</v>
      </c>
      <c r="E33" s="123">
        <f>E29+E31</f>
        <v>85.154287378594148</v>
      </c>
      <c r="H33" s="123">
        <f t="shared" ref="H33:I33" si="9">H29+H31</f>
        <v>29.548846431146362</v>
      </c>
      <c r="I33" s="123">
        <f t="shared" si="9"/>
        <v>55.605440947447804</v>
      </c>
      <c r="J33" s="324"/>
      <c r="K33" s="324"/>
      <c r="L33" s="324"/>
      <c r="M33" s="324"/>
    </row>
    <row r="34" spans="1:18" x14ac:dyDescent="0.25">
      <c r="F34" s="320"/>
      <c r="G34" s="323"/>
      <c r="H34" s="324"/>
      <c r="I34" s="324"/>
      <c r="J34" s="324"/>
      <c r="K34" s="324"/>
      <c r="L34" s="324"/>
      <c r="M34" s="324"/>
    </row>
    <row r="35" spans="1:18" x14ac:dyDescent="0.25">
      <c r="F35" s="320"/>
      <c r="G35" s="323"/>
      <c r="H35" s="324"/>
      <c r="I35" s="324"/>
      <c r="J35" s="324"/>
      <c r="K35" s="324"/>
      <c r="L35" s="324"/>
      <c r="M35" s="324"/>
    </row>
    <row r="36" spans="1:18" x14ac:dyDescent="0.25">
      <c r="F36" s="320"/>
      <c r="G36" s="323"/>
      <c r="H36" s="324"/>
      <c r="I36" s="324"/>
      <c r="J36" s="324"/>
      <c r="K36" s="324"/>
      <c r="L36" s="324"/>
      <c r="M36" s="324"/>
    </row>
    <row r="37" spans="1:18" x14ac:dyDescent="0.25">
      <c r="F37" s="320"/>
      <c r="G37" s="323"/>
      <c r="H37" s="324"/>
      <c r="I37" s="324"/>
      <c r="J37" s="324"/>
      <c r="K37" s="324"/>
      <c r="L37" s="324"/>
      <c r="M37" s="324"/>
    </row>
    <row r="38" spans="1:18" x14ac:dyDescent="0.25">
      <c r="J38" s="324"/>
      <c r="K38" s="324"/>
      <c r="L38" s="324"/>
      <c r="M38" s="324"/>
    </row>
    <row r="39" spans="1:18" x14ac:dyDescent="0.25">
      <c r="J39" s="324"/>
      <c r="K39" s="324"/>
      <c r="L39" s="324"/>
      <c r="M39" s="324"/>
    </row>
    <row r="40" spans="1:18" x14ac:dyDescent="0.25">
      <c r="J40" s="324"/>
      <c r="K40" s="324"/>
      <c r="L40" s="324"/>
      <c r="M40" s="324"/>
      <c r="R40" s="311"/>
    </row>
    <row r="41" spans="1:18" ht="14.25" customHeight="1" x14ac:dyDescent="0.25">
      <c r="J41" s="324"/>
      <c r="K41" s="324"/>
      <c r="L41" s="324"/>
      <c r="M41" s="324"/>
    </row>
    <row r="42" spans="1:18" x14ac:dyDescent="0.25">
      <c r="J42" s="324"/>
      <c r="K42" s="324"/>
      <c r="L42" s="324"/>
      <c r="M42" s="324"/>
    </row>
    <row r="43" spans="1:18" x14ac:dyDescent="0.25">
      <c r="J43" s="324"/>
      <c r="K43" s="324"/>
      <c r="L43" s="324"/>
      <c r="M43" s="324"/>
    </row>
    <row r="44" spans="1:18" x14ac:dyDescent="0.25">
      <c r="J44" s="324"/>
      <c r="K44" s="324"/>
      <c r="L44" s="324"/>
      <c r="M44" s="324"/>
    </row>
    <row r="45" spans="1:18" x14ac:dyDescent="0.25">
      <c r="A45" s="326"/>
      <c r="F45" s="320"/>
      <c r="G45" s="323"/>
      <c r="H45" s="324"/>
      <c r="I45" s="324"/>
      <c r="J45" s="324"/>
      <c r="K45" s="324"/>
      <c r="L45" s="324"/>
      <c r="M45" s="324"/>
      <c r="R45" s="308"/>
    </row>
    <row r="46" spans="1:18" x14ac:dyDescent="0.25">
      <c r="A46" s="326"/>
      <c r="F46" s="320"/>
      <c r="G46" s="323"/>
      <c r="H46" s="324"/>
      <c r="I46" s="324"/>
      <c r="J46" s="324"/>
      <c r="K46" s="324"/>
      <c r="L46" s="324"/>
      <c r="M46" s="324"/>
      <c r="R46" s="308"/>
    </row>
    <row r="47" spans="1:18" ht="12.75" customHeight="1" x14ac:dyDescent="0.25">
      <c r="F47" s="320"/>
      <c r="G47" s="323"/>
      <c r="H47" s="324"/>
      <c r="I47" s="324"/>
      <c r="J47" s="324"/>
      <c r="K47" s="324"/>
      <c r="L47" s="324"/>
      <c r="M47" s="324"/>
      <c r="R47" s="308"/>
    </row>
    <row r="48" spans="1:18" ht="12.75" customHeight="1" x14ac:dyDescent="0.25">
      <c r="F48" s="320"/>
      <c r="G48" s="323"/>
      <c r="H48" s="324"/>
      <c r="I48" s="324"/>
      <c r="J48" s="324"/>
      <c r="K48" s="324"/>
      <c r="L48" s="324"/>
      <c r="M48" s="324"/>
    </row>
    <row r="49" spans="1:13" ht="12.75" customHeight="1" x14ac:dyDescent="0.25">
      <c r="F49" s="320"/>
      <c r="G49" s="323"/>
      <c r="H49" s="324"/>
      <c r="I49" s="324"/>
      <c r="J49" s="324"/>
      <c r="K49" s="324"/>
      <c r="L49" s="324"/>
      <c r="M49" s="324"/>
    </row>
    <row r="50" spans="1:13" ht="12.75" customHeight="1" x14ac:dyDescent="0.25">
      <c r="F50" s="320"/>
      <c r="G50" s="323"/>
      <c r="H50" s="324"/>
      <c r="I50" s="324"/>
      <c r="J50" s="324"/>
      <c r="K50" s="324"/>
      <c r="L50" s="324"/>
      <c r="M50" s="324"/>
    </row>
    <row r="51" spans="1:13" ht="12.75" customHeight="1" x14ac:dyDescent="0.25">
      <c r="F51" s="320"/>
      <c r="G51" s="323"/>
      <c r="H51" s="324"/>
      <c r="I51" s="324"/>
      <c r="J51" s="324"/>
      <c r="K51" s="324"/>
      <c r="L51" s="324"/>
      <c r="M51" s="324"/>
    </row>
    <row r="52" spans="1:13" x14ac:dyDescent="0.25">
      <c r="F52" s="320"/>
      <c r="G52" s="323"/>
      <c r="H52" s="324"/>
      <c r="I52" s="324"/>
      <c r="J52" s="324"/>
      <c r="K52" s="324"/>
      <c r="L52" s="324"/>
      <c r="M52" s="324"/>
    </row>
    <row r="53" spans="1:13" ht="12.75" customHeight="1" x14ac:dyDescent="0.25">
      <c r="A53" s="327"/>
      <c r="F53" s="320"/>
      <c r="G53" s="323"/>
      <c r="H53" s="324"/>
      <c r="I53" s="324"/>
      <c r="J53" s="324"/>
      <c r="K53" s="324"/>
      <c r="L53" s="324"/>
      <c r="M53" s="324"/>
    </row>
    <row r="54" spans="1:13" x14ac:dyDescent="0.25">
      <c r="A54" s="327"/>
    </row>
    <row r="55" spans="1:13" ht="12.75" customHeight="1" x14ac:dyDescent="0.25">
      <c r="A55" s="328"/>
    </row>
    <row r="56" spans="1:13" x14ac:dyDescent="0.25">
      <c r="A56" s="327"/>
    </row>
    <row r="57" spans="1:13" x14ac:dyDescent="0.25">
      <c r="A57" s="327"/>
    </row>
  </sheetData>
  <mergeCells count="26">
    <mergeCell ref="B20:C20"/>
    <mergeCell ref="B33:C33"/>
    <mergeCell ref="B28:C28"/>
    <mergeCell ref="B29:C29"/>
    <mergeCell ref="B22:C22"/>
    <mergeCell ref="B23:C23"/>
    <mergeCell ref="B24:C24"/>
    <mergeCell ref="B25:C25"/>
    <mergeCell ref="B26:C26"/>
    <mergeCell ref="B27:C27"/>
    <mergeCell ref="H7:I7"/>
    <mergeCell ref="A1:B1"/>
    <mergeCell ref="F5:G5"/>
    <mergeCell ref="H5:I5"/>
    <mergeCell ref="B21:C21"/>
    <mergeCell ref="B9:C9"/>
    <mergeCell ref="B11:C11"/>
    <mergeCell ref="B12:C12"/>
    <mergeCell ref="B13:C13"/>
    <mergeCell ref="B14:C14"/>
    <mergeCell ref="B15:I15"/>
    <mergeCell ref="B8:I8"/>
    <mergeCell ref="B16:C16"/>
    <mergeCell ref="B17:C17"/>
    <mergeCell ref="B18:C18"/>
    <mergeCell ref="B19:C19"/>
  </mergeCells>
  <pageMargins left="0.7" right="0.7" top="0.78740157499999996" bottom="0.78740157499999996" header="0.3" footer="0.3"/>
  <pageSetup paperSize="9" scale="9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N29"/>
  <sheetViews>
    <sheetView showGridLines="0" zoomScaleNormal="100" zoomScaleSheetLayoutView="130" workbookViewId="0">
      <selection activeCell="A7" sqref="A7"/>
    </sheetView>
  </sheetViews>
  <sheetFormatPr baseColWidth="10" defaultColWidth="11" defaultRowHeight="13.8" x14ac:dyDescent="0.25"/>
  <cols>
    <col min="1" max="1" width="27.5" style="102" customWidth="1"/>
    <col min="2" max="2" width="10.5" style="102" customWidth="1"/>
    <col min="3" max="3" width="10.796875" style="102" bestFit="1" customWidth="1"/>
    <col min="4" max="4" width="8.19921875" style="102" customWidth="1"/>
    <col min="5" max="5" width="8.69921875" style="102" customWidth="1"/>
    <col min="6" max="6" width="9.5" style="102" bestFit="1" customWidth="1"/>
    <col min="7" max="7" width="8.5" style="102" customWidth="1"/>
    <col min="8" max="8" width="9.19921875" style="102" bestFit="1" customWidth="1"/>
    <col min="9" max="9" width="8.5" style="102" customWidth="1"/>
    <col min="10" max="10" width="9.19921875" style="102" bestFit="1" customWidth="1"/>
    <col min="11" max="11" width="8.5" style="102" customWidth="1"/>
    <col min="12" max="12" width="9.5" style="102" bestFit="1" customWidth="1"/>
    <col min="13" max="13" width="8.5" style="102" customWidth="1"/>
    <col min="14" max="14" width="9.5" style="102" bestFit="1" customWidth="1"/>
    <col min="15" max="16384" width="11" style="102"/>
  </cols>
  <sheetData>
    <row r="1" spans="1:14" x14ac:dyDescent="0.25">
      <c r="A1" s="332" t="s">
        <v>32</v>
      </c>
      <c r="B1" s="670" t="str">
        <f>'Stammdaten und Forderung'!$C$10</f>
        <v>Muster-Einrichtung</v>
      </c>
      <c r="C1" s="671"/>
      <c r="D1" s="671"/>
      <c r="E1" s="672"/>
    </row>
    <row r="2" spans="1:14" ht="14.4" thickBot="1" x14ac:dyDescent="0.3"/>
    <row r="3" spans="1:14" ht="18" thickBot="1" x14ac:dyDescent="0.35">
      <c r="A3" s="605" t="s">
        <v>227</v>
      </c>
      <c r="B3" s="606"/>
      <c r="C3" s="606"/>
      <c r="D3" s="606"/>
      <c r="E3" s="606"/>
      <c r="F3" s="606"/>
      <c r="G3" s="606"/>
      <c r="H3" s="606"/>
      <c r="I3" s="606"/>
      <c r="J3" s="606"/>
      <c r="K3" s="606"/>
      <c r="L3" s="606"/>
      <c r="M3" s="606"/>
      <c r="N3" s="607"/>
    </row>
    <row r="5" spans="1:14" ht="15" customHeight="1" x14ac:dyDescent="0.25">
      <c r="A5" s="608" t="s">
        <v>147</v>
      </c>
      <c r="B5" s="608"/>
      <c r="N5" s="103"/>
    </row>
    <row r="6" spans="1:14" x14ac:dyDescent="0.25">
      <c r="A6" s="104" t="s">
        <v>319</v>
      </c>
      <c r="B6" s="106">
        <f>B8/B7</f>
        <v>5</v>
      </c>
      <c r="N6" s="103"/>
    </row>
    <row r="7" spans="1:14" x14ac:dyDescent="0.25">
      <c r="A7" s="104" t="s">
        <v>320</v>
      </c>
      <c r="B7" s="106">
        <f>'Personal Grundleistung'!$J$8</f>
        <v>4</v>
      </c>
      <c r="N7" s="103"/>
    </row>
    <row r="8" spans="1:14" x14ac:dyDescent="0.25">
      <c r="A8" s="104" t="s">
        <v>161</v>
      </c>
      <c r="B8" s="106">
        <f>'Personal Grundleistung'!$J$9</f>
        <v>20</v>
      </c>
      <c r="N8" s="103"/>
    </row>
    <row r="9" spans="1:14" x14ac:dyDescent="0.25">
      <c r="A9" s="104" t="s">
        <v>225</v>
      </c>
      <c r="B9" s="106">
        <v>365</v>
      </c>
    </row>
    <row r="10" spans="1:14" x14ac:dyDescent="0.25">
      <c r="A10" s="104" t="s">
        <v>148</v>
      </c>
      <c r="B10" s="107">
        <v>0.95</v>
      </c>
    </row>
    <row r="11" spans="1:14" x14ac:dyDescent="0.25">
      <c r="A11" s="333" t="s">
        <v>36</v>
      </c>
      <c r="B11" s="108">
        <f>B8*B9*B10</f>
        <v>6935</v>
      </c>
    </row>
    <row r="12" spans="1:14" x14ac:dyDescent="0.25">
      <c r="A12" s="105" t="s">
        <v>149</v>
      </c>
      <c r="B12" s="114">
        <f>'Personal Grundleistung'!$J$11</f>
        <v>0.5</v>
      </c>
    </row>
    <row r="13" spans="1:14" ht="14.4" thickBot="1" x14ac:dyDescent="0.3"/>
    <row r="14" spans="1:14" s="109" customFormat="1" ht="48" customHeight="1" thickBot="1" x14ac:dyDescent="0.3">
      <c r="A14" s="609" t="s">
        <v>150</v>
      </c>
      <c r="B14" s="610"/>
      <c r="C14" s="603" t="s">
        <v>151</v>
      </c>
      <c r="D14" s="603"/>
      <c r="E14" s="604" t="s">
        <v>152</v>
      </c>
      <c r="F14" s="603"/>
      <c r="G14" s="604" t="s">
        <v>158</v>
      </c>
      <c r="H14" s="610"/>
      <c r="I14" s="603" t="s">
        <v>159</v>
      </c>
      <c r="J14" s="603"/>
      <c r="K14" s="604" t="s">
        <v>163</v>
      </c>
      <c r="L14" s="603"/>
      <c r="M14" s="604" t="s">
        <v>160</v>
      </c>
      <c r="N14" s="611"/>
    </row>
    <row r="15" spans="1:14" ht="14.55" customHeight="1" thickBot="1" x14ac:dyDescent="0.3">
      <c r="A15" s="612" t="s">
        <v>162</v>
      </c>
      <c r="B15" s="613"/>
      <c r="C15" s="613"/>
      <c r="D15" s="613"/>
      <c r="E15" s="614">
        <v>0.02</v>
      </c>
      <c r="F15" s="614"/>
      <c r="G15" s="673"/>
      <c r="H15" s="673"/>
      <c r="I15" s="673"/>
      <c r="J15" s="673"/>
      <c r="K15" s="673"/>
      <c r="L15" s="673"/>
      <c r="M15" s="673"/>
      <c r="N15" s="674"/>
    </row>
    <row r="16" spans="1:14" x14ac:dyDescent="0.25">
      <c r="A16" s="615" t="s">
        <v>266</v>
      </c>
      <c r="B16" s="616"/>
      <c r="C16" s="617">
        <v>100000</v>
      </c>
      <c r="D16" s="617"/>
      <c r="E16" s="618">
        <f>C16*(1+$E$15)</f>
        <v>102000</v>
      </c>
      <c r="F16" s="619"/>
      <c r="G16" s="646">
        <v>50</v>
      </c>
      <c r="H16" s="646"/>
      <c r="I16" s="643">
        <f>$B$8/G16</f>
        <v>0.4</v>
      </c>
      <c r="J16" s="643"/>
      <c r="K16" s="657">
        <f>E16*I16</f>
        <v>40800</v>
      </c>
      <c r="L16" s="657"/>
      <c r="M16" s="653">
        <f>K16/$B$11</f>
        <v>5.8832011535688533</v>
      </c>
      <c r="N16" s="654"/>
    </row>
    <row r="17" spans="1:14" x14ac:dyDescent="0.25">
      <c r="A17" s="651" t="s">
        <v>267</v>
      </c>
      <c r="B17" s="652"/>
      <c r="C17" s="633">
        <v>65000</v>
      </c>
      <c r="D17" s="633"/>
      <c r="E17" s="629">
        <f>C17*(1+$E$15)</f>
        <v>66300</v>
      </c>
      <c r="F17" s="630"/>
      <c r="G17" s="647">
        <v>35</v>
      </c>
      <c r="H17" s="647"/>
      <c r="I17" s="644">
        <f t="shared" ref="I17" si="0">$B$8/G17</f>
        <v>0.5714285714285714</v>
      </c>
      <c r="J17" s="644"/>
      <c r="K17" s="658">
        <f t="shared" ref="K17:K19" si="1">E17*I17</f>
        <v>37885.714285714283</v>
      </c>
      <c r="L17" s="658"/>
      <c r="M17" s="662">
        <f t="shared" ref="M17:M19" si="2">K17/$B$11</f>
        <v>5.4629724997425066</v>
      </c>
      <c r="N17" s="663"/>
    </row>
    <row r="18" spans="1:14" x14ac:dyDescent="0.25">
      <c r="A18" s="631" t="s">
        <v>269</v>
      </c>
      <c r="B18" s="632"/>
      <c r="C18" s="633">
        <v>80000</v>
      </c>
      <c r="D18" s="633"/>
      <c r="E18" s="629">
        <f>C18*(1+$E$15)</f>
        <v>81600</v>
      </c>
      <c r="F18" s="630"/>
      <c r="G18" s="647">
        <v>35</v>
      </c>
      <c r="H18" s="647"/>
      <c r="I18" s="644">
        <f>$B$8/G18</f>
        <v>0.5714285714285714</v>
      </c>
      <c r="J18" s="644"/>
      <c r="K18" s="658">
        <f t="shared" si="1"/>
        <v>46628.571428571428</v>
      </c>
      <c r="L18" s="658"/>
      <c r="M18" s="662">
        <f t="shared" si="2"/>
        <v>6.7236584612215466</v>
      </c>
      <c r="N18" s="663"/>
    </row>
    <row r="19" spans="1:14" ht="14.4" thickBot="1" x14ac:dyDescent="0.3">
      <c r="A19" s="110" t="s">
        <v>270</v>
      </c>
      <c r="B19" s="111"/>
      <c r="C19" s="634">
        <v>55000</v>
      </c>
      <c r="D19" s="634"/>
      <c r="E19" s="635">
        <f>C19*(1+$E$15)</f>
        <v>56100</v>
      </c>
      <c r="F19" s="636"/>
      <c r="G19" s="648">
        <v>12</v>
      </c>
      <c r="H19" s="648"/>
      <c r="I19" s="645">
        <f>$B$8/G19</f>
        <v>1.6666666666666667</v>
      </c>
      <c r="J19" s="645"/>
      <c r="K19" s="659">
        <f t="shared" si="1"/>
        <v>93500</v>
      </c>
      <c r="L19" s="659"/>
      <c r="M19" s="655">
        <f t="shared" si="2"/>
        <v>13.482335976928622</v>
      </c>
      <c r="N19" s="656"/>
    </row>
    <row r="20" spans="1:14" ht="15" thickTop="1" thickBot="1" x14ac:dyDescent="0.3">
      <c r="A20" s="666" t="s">
        <v>154</v>
      </c>
      <c r="B20" s="667"/>
      <c r="C20" s="684"/>
      <c r="D20" s="685"/>
      <c r="E20" s="621">
        <f>K20/I20</f>
        <v>68176.557863501483</v>
      </c>
      <c r="F20" s="622"/>
      <c r="G20" s="620"/>
      <c r="H20" s="620"/>
      <c r="I20" s="687">
        <f>SUM(I16:J19)</f>
        <v>3.2095238095238097</v>
      </c>
      <c r="J20" s="687"/>
      <c r="K20" s="686">
        <f>SUM(K16:L19)</f>
        <v>218814.28571428571</v>
      </c>
      <c r="L20" s="686"/>
      <c r="M20" s="660">
        <f>SUM(M16:N19)</f>
        <v>31.552168091461532</v>
      </c>
      <c r="N20" s="661"/>
    </row>
    <row r="21" spans="1:14" ht="14.55" customHeight="1" thickBot="1" x14ac:dyDescent="0.3">
      <c r="A21" s="612" t="s">
        <v>268</v>
      </c>
      <c r="B21" s="613"/>
      <c r="C21" s="613"/>
      <c r="D21" s="613"/>
      <c r="E21" s="613"/>
      <c r="F21" s="613"/>
      <c r="G21" s="613"/>
      <c r="H21" s="613"/>
      <c r="I21" s="613"/>
      <c r="J21" s="613"/>
      <c r="K21" s="613"/>
      <c r="L21" s="613"/>
      <c r="M21" s="613"/>
      <c r="N21" s="675"/>
    </row>
    <row r="22" spans="1:14" x14ac:dyDescent="0.25">
      <c r="A22" s="623" t="s">
        <v>31</v>
      </c>
      <c r="B22" s="624"/>
      <c r="C22" s="617">
        <v>75000</v>
      </c>
      <c r="D22" s="617"/>
      <c r="E22" s="618">
        <f>C22*(1+$E$15)</f>
        <v>76500</v>
      </c>
      <c r="F22" s="619"/>
      <c r="G22" s="625"/>
      <c r="H22" s="626"/>
      <c r="I22" s="643">
        <f>$I$24*$B$12</f>
        <v>2.015108834827144</v>
      </c>
      <c r="J22" s="643"/>
      <c r="K22" s="657">
        <f>E22*I22</f>
        <v>154155.82586427653</v>
      </c>
      <c r="L22" s="657"/>
      <c r="M22" s="653">
        <f t="shared" ref="M22:M23" si="3">K22/$B$11</f>
        <v>22.228669915540955</v>
      </c>
      <c r="N22" s="654"/>
    </row>
    <row r="23" spans="1:14" ht="14.4" thickBot="1" x14ac:dyDescent="0.3">
      <c r="A23" s="112" t="s">
        <v>157</v>
      </c>
      <c r="B23" s="113"/>
      <c r="C23" s="640">
        <v>55000</v>
      </c>
      <c r="D23" s="641"/>
      <c r="E23" s="636">
        <f>C23*(1+$E$15)</f>
        <v>56100</v>
      </c>
      <c r="F23" s="642"/>
      <c r="G23" s="627"/>
      <c r="H23" s="628"/>
      <c r="I23" s="649">
        <f>$I$24*(1-$B$12)</f>
        <v>2.015108834827144</v>
      </c>
      <c r="J23" s="650"/>
      <c r="K23" s="636">
        <f t="shared" ref="K23" si="4">E23*I23</f>
        <v>113047.60563380277</v>
      </c>
      <c r="L23" s="635"/>
      <c r="M23" s="655">
        <f t="shared" si="3"/>
        <v>16.301024604730031</v>
      </c>
      <c r="N23" s="656"/>
    </row>
    <row r="24" spans="1:14" ht="15" thickTop="1" thickBot="1" x14ac:dyDescent="0.3">
      <c r="A24" s="666" t="s">
        <v>153</v>
      </c>
      <c r="B24" s="667"/>
      <c r="C24" s="684"/>
      <c r="D24" s="685"/>
      <c r="E24" s="676">
        <f>K24/I24</f>
        <v>66300.000000000015</v>
      </c>
      <c r="F24" s="677"/>
      <c r="G24" s="678">
        <f>'Personal Grundleistung'!$J$72</f>
        <v>4.9625111195831764</v>
      </c>
      <c r="H24" s="679"/>
      <c r="I24" s="680">
        <f>$B$8/G24</f>
        <v>4.030217669654288</v>
      </c>
      <c r="J24" s="680"/>
      <c r="K24" s="681">
        <f>SUM(K22:L23)</f>
        <v>267203.43149807933</v>
      </c>
      <c r="L24" s="681"/>
      <c r="M24" s="682">
        <f>SUM(M21:N23)</f>
        <v>38.529694520270986</v>
      </c>
      <c r="N24" s="683"/>
    </row>
    <row r="25" spans="1:14" ht="14.4" thickBot="1" x14ac:dyDescent="0.3"/>
    <row r="26" spans="1:14" ht="14.4" thickBot="1" x14ac:dyDescent="0.3">
      <c r="J26" s="267" t="s">
        <v>224</v>
      </c>
      <c r="K26" s="664">
        <f>K20+K24</f>
        <v>486017.71721236501</v>
      </c>
      <c r="L26" s="665"/>
      <c r="M26" s="668">
        <f>M20+M24</f>
        <v>70.081862611732518</v>
      </c>
      <c r="N26" s="669"/>
    </row>
    <row r="28" spans="1:14" x14ac:dyDescent="0.25">
      <c r="A28" s="637" t="s">
        <v>155</v>
      </c>
      <c r="B28" s="637"/>
      <c r="C28" s="637"/>
      <c r="D28" s="637"/>
    </row>
    <row r="29" spans="1:14" x14ac:dyDescent="0.25">
      <c r="A29" s="638" t="s">
        <v>156</v>
      </c>
      <c r="B29" s="638"/>
      <c r="C29" s="639"/>
      <c r="D29" s="639"/>
    </row>
  </sheetData>
  <mergeCells count="71">
    <mergeCell ref="K26:L26"/>
    <mergeCell ref="A24:B24"/>
    <mergeCell ref="A20:B20"/>
    <mergeCell ref="M26:N26"/>
    <mergeCell ref="B1:E1"/>
    <mergeCell ref="G15:N15"/>
    <mergeCell ref="A21:N21"/>
    <mergeCell ref="E24:F24"/>
    <mergeCell ref="G24:H24"/>
    <mergeCell ref="I24:J24"/>
    <mergeCell ref="K24:L24"/>
    <mergeCell ref="M24:N24"/>
    <mergeCell ref="C20:D20"/>
    <mergeCell ref="C24:D24"/>
    <mergeCell ref="K20:L20"/>
    <mergeCell ref="I20:J20"/>
    <mergeCell ref="M22:N22"/>
    <mergeCell ref="M23:N23"/>
    <mergeCell ref="K16:L16"/>
    <mergeCell ref="K17:L17"/>
    <mergeCell ref="K18:L18"/>
    <mergeCell ref="K19:L19"/>
    <mergeCell ref="K22:L22"/>
    <mergeCell ref="K23:L23"/>
    <mergeCell ref="M20:N20"/>
    <mergeCell ref="M16:N16"/>
    <mergeCell ref="M17:N17"/>
    <mergeCell ref="M18:N18"/>
    <mergeCell ref="M19:N19"/>
    <mergeCell ref="A28:D28"/>
    <mergeCell ref="A29:D29"/>
    <mergeCell ref="C23:D23"/>
    <mergeCell ref="E23:F23"/>
    <mergeCell ref="I16:J16"/>
    <mergeCell ref="I17:J17"/>
    <mergeCell ref="I18:J18"/>
    <mergeCell ref="I19:J19"/>
    <mergeCell ref="I22:J22"/>
    <mergeCell ref="G16:H16"/>
    <mergeCell ref="G17:H17"/>
    <mergeCell ref="G18:H18"/>
    <mergeCell ref="G19:H19"/>
    <mergeCell ref="I23:J23"/>
    <mergeCell ref="A17:B17"/>
    <mergeCell ref="C17:D17"/>
    <mergeCell ref="E17:F17"/>
    <mergeCell ref="A18:B18"/>
    <mergeCell ref="C18:D18"/>
    <mergeCell ref="E18:F18"/>
    <mergeCell ref="C19:D19"/>
    <mergeCell ref="E19:F19"/>
    <mergeCell ref="G20:H20"/>
    <mergeCell ref="E20:F20"/>
    <mergeCell ref="A22:B22"/>
    <mergeCell ref="C22:D22"/>
    <mergeCell ref="E22:F22"/>
    <mergeCell ref="G22:H23"/>
    <mergeCell ref="A15:D15"/>
    <mergeCell ref="E15:F15"/>
    <mergeCell ref="A16:B16"/>
    <mergeCell ref="C16:D16"/>
    <mergeCell ref="E16:F16"/>
    <mergeCell ref="I14:J14"/>
    <mergeCell ref="K14:L14"/>
    <mergeCell ref="A3:N3"/>
    <mergeCell ref="A5:B5"/>
    <mergeCell ref="A14:B14"/>
    <mergeCell ref="C14:D14"/>
    <mergeCell ref="E14:F14"/>
    <mergeCell ref="G14:H14"/>
    <mergeCell ref="M14:N14"/>
  </mergeCells>
  <pageMargins left="0.7" right="0.7" top="0.78740157499999996" bottom="0.78740157499999996" header="0.3" footer="0.3"/>
  <pageSetup paperSize="9" scale="74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2:M155"/>
  <sheetViews>
    <sheetView showGridLines="0" zoomScaleNormal="100" workbookViewId="0">
      <selection activeCell="B54" sqref="B54"/>
    </sheetView>
  </sheetViews>
  <sheetFormatPr baseColWidth="10" defaultColWidth="9.8984375" defaultRowHeight="13.8" x14ac:dyDescent="0.25"/>
  <cols>
    <col min="1" max="1" width="3.09765625" style="335" customWidth="1"/>
    <col min="2" max="2" width="24" style="334" customWidth="1"/>
    <col min="3" max="3" width="15.09765625" style="334" customWidth="1"/>
    <col min="4" max="4" width="11.19921875" style="334" customWidth="1"/>
    <col min="5" max="7" width="9.8984375" style="334"/>
    <col min="8" max="8" width="11.59765625" style="334" customWidth="1"/>
    <col min="9" max="9" width="11.296875" style="334" customWidth="1"/>
    <col min="10" max="10" width="14.19921875" style="334" bestFit="1" customWidth="1"/>
    <col min="11" max="11" width="12.69921875" style="334" customWidth="1"/>
    <col min="12" max="12" width="9" style="334" customWidth="1"/>
    <col min="13" max="16384" width="9.8984375" style="334"/>
  </cols>
  <sheetData>
    <row r="2" spans="1:11" ht="21" x14ac:dyDescent="0.4">
      <c r="A2" s="697" t="s">
        <v>234</v>
      </c>
      <c r="B2" s="698"/>
      <c r="C2" s="698"/>
      <c r="D2" s="698"/>
      <c r="E2" s="698"/>
      <c r="F2" s="698"/>
      <c r="G2" s="698"/>
      <c r="H2" s="698"/>
      <c r="I2" s="698"/>
      <c r="J2" s="698"/>
      <c r="K2" s="699"/>
    </row>
    <row r="3" spans="1:11" ht="14.1" customHeight="1" x14ac:dyDescent="0.25"/>
    <row r="4" spans="1:11" ht="28.05" customHeight="1" x14ac:dyDescent="0.25">
      <c r="B4" s="447" t="s">
        <v>259</v>
      </c>
      <c r="C4" s="692" t="s">
        <v>14</v>
      </c>
      <c r="D4" s="693"/>
      <c r="E4" s="694" t="s">
        <v>260</v>
      </c>
      <c r="F4" s="695"/>
      <c r="G4" s="695"/>
      <c r="H4" s="696"/>
      <c r="I4" s="706"/>
      <c r="J4" s="707"/>
    </row>
    <row r="5" spans="1:11" ht="14.1" customHeight="1" x14ac:dyDescent="0.25"/>
    <row r="6" spans="1:11" ht="14.55" customHeight="1" x14ac:dyDescent="0.25">
      <c r="B6" s="700" t="s">
        <v>235</v>
      </c>
      <c r="C6" s="701"/>
      <c r="D6" s="702"/>
      <c r="G6" s="703" t="s">
        <v>236</v>
      </c>
      <c r="H6" s="703"/>
      <c r="I6" s="703"/>
      <c r="J6" s="703"/>
    </row>
    <row r="7" spans="1:11" x14ac:dyDescent="0.25">
      <c r="B7" s="704" t="s">
        <v>237</v>
      </c>
      <c r="C7" s="705"/>
      <c r="D7" s="336">
        <v>1562</v>
      </c>
      <c r="G7" s="690" t="s">
        <v>315</v>
      </c>
      <c r="H7" s="691"/>
      <c r="I7" s="691"/>
      <c r="J7" s="337">
        <f>J9/J8</f>
        <v>5</v>
      </c>
    </row>
    <row r="8" spans="1:11" x14ac:dyDescent="0.25">
      <c r="B8" s="688" t="s">
        <v>247</v>
      </c>
      <c r="C8" s="689"/>
      <c r="D8" s="522">
        <v>185</v>
      </c>
      <c r="G8" s="690" t="s">
        <v>316</v>
      </c>
      <c r="H8" s="691"/>
      <c r="I8" s="691"/>
      <c r="J8" s="338">
        <v>4</v>
      </c>
    </row>
    <row r="9" spans="1:11" x14ac:dyDescent="0.25">
      <c r="B9" s="704" t="s">
        <v>248</v>
      </c>
      <c r="C9" s="705"/>
      <c r="D9" s="337">
        <f>D10-D8</f>
        <v>180</v>
      </c>
      <c r="G9" s="691" t="s">
        <v>3</v>
      </c>
      <c r="H9" s="691"/>
      <c r="I9" s="691"/>
      <c r="J9" s="338">
        <v>20</v>
      </c>
    </row>
    <row r="10" spans="1:11" x14ac:dyDescent="0.25">
      <c r="B10" s="339" t="s">
        <v>238</v>
      </c>
      <c r="C10" s="340"/>
      <c r="D10" s="337">
        <v>365</v>
      </c>
    </row>
    <row r="11" spans="1:11" x14ac:dyDescent="0.25">
      <c r="B11" s="704" t="s">
        <v>256</v>
      </c>
      <c r="C11" s="705"/>
      <c r="D11" s="337">
        <f>D8/5</f>
        <v>37</v>
      </c>
      <c r="G11" s="691" t="s">
        <v>149</v>
      </c>
      <c r="H11" s="691"/>
      <c r="I11" s="691"/>
      <c r="J11" s="435">
        <v>0.5</v>
      </c>
    </row>
    <row r="13" spans="1:11" ht="17.399999999999999" x14ac:dyDescent="0.3">
      <c r="A13" s="433" t="s">
        <v>265</v>
      </c>
      <c r="B13" s="341"/>
      <c r="C13" s="341"/>
      <c r="D13" s="341"/>
      <c r="E13" s="342"/>
      <c r="F13" s="342"/>
      <c r="G13" s="342"/>
      <c r="H13" s="342"/>
      <c r="I13" s="342"/>
      <c r="J13" s="708"/>
      <c r="K13" s="709"/>
    </row>
    <row r="14" spans="1:11" customFormat="1" x14ac:dyDescent="0.25"/>
    <row r="15" spans="1:11" ht="15.6" x14ac:dyDescent="0.3">
      <c r="A15" s="434" t="s">
        <v>246</v>
      </c>
      <c r="B15" s="422"/>
      <c r="C15" s="422"/>
      <c r="D15" s="422"/>
      <c r="E15" s="423"/>
      <c r="F15" s="423"/>
      <c r="G15" s="423"/>
      <c r="H15" s="423"/>
      <c r="I15" s="423"/>
      <c r="J15" s="424"/>
      <c r="K15" s="429"/>
    </row>
    <row r="16" spans="1:11" x14ac:dyDescent="0.25">
      <c r="B16" s="450"/>
      <c r="C16" s="451"/>
      <c r="D16" s="452" t="s">
        <v>255</v>
      </c>
      <c r="E16" s="453" t="s">
        <v>239</v>
      </c>
      <c r="F16" s="453" t="s">
        <v>240</v>
      </c>
      <c r="G16" s="453" t="s">
        <v>241</v>
      </c>
      <c r="H16" s="454" t="s">
        <v>243</v>
      </c>
      <c r="I16" s="454" t="s">
        <v>258</v>
      </c>
      <c r="J16" s="453" t="s">
        <v>242</v>
      </c>
      <c r="K16" s="453" t="s">
        <v>159</v>
      </c>
    </row>
    <row r="17" spans="2:11" x14ac:dyDescent="0.25">
      <c r="B17" s="343" t="s">
        <v>228</v>
      </c>
      <c r="C17" s="344"/>
      <c r="D17" s="344"/>
      <c r="E17" s="345"/>
      <c r="F17" s="345"/>
      <c r="G17" s="346"/>
      <c r="H17" s="346"/>
      <c r="I17" s="346"/>
      <c r="J17" s="346"/>
      <c r="K17" s="347"/>
    </row>
    <row r="18" spans="2:11" x14ac:dyDescent="0.25">
      <c r="B18" s="710" t="s">
        <v>313</v>
      </c>
      <c r="C18" s="705"/>
      <c r="D18" s="457">
        <v>4</v>
      </c>
      <c r="E18" s="349">
        <v>0.32291666666666669</v>
      </c>
      <c r="F18" s="349">
        <v>0.33333333333333331</v>
      </c>
      <c r="G18" s="350">
        <f>(F18-E18)*24</f>
        <v>0.24999999999999911</v>
      </c>
      <c r="H18" s="381">
        <v>4</v>
      </c>
      <c r="I18" s="412">
        <f>$D$8/5*H18</f>
        <v>148</v>
      </c>
      <c r="J18" s="386">
        <f>G18*I18*D18</f>
        <v>147.99999999999949</v>
      </c>
      <c r="K18" s="351">
        <f>J18/$D$7</f>
        <v>9.475032010243245E-2</v>
      </c>
    </row>
    <row r="19" spans="2:11" x14ac:dyDescent="0.25">
      <c r="B19" s="523" t="s">
        <v>4</v>
      </c>
      <c r="C19" s="353"/>
      <c r="D19" s="457">
        <v>4</v>
      </c>
      <c r="E19" s="349">
        <v>0.33333333333333331</v>
      </c>
      <c r="F19" s="349">
        <v>0.625</v>
      </c>
      <c r="G19" s="350">
        <f>(F19-E19)*24</f>
        <v>7</v>
      </c>
      <c r="H19" s="381">
        <v>4</v>
      </c>
      <c r="I19" s="413">
        <f t="shared" ref="I19:I20" si="0">$D$8/5*H19</f>
        <v>148</v>
      </c>
      <c r="J19" s="386">
        <f>G19*I19*D19</f>
        <v>4144</v>
      </c>
      <c r="K19" s="351">
        <f>J19/$D$7</f>
        <v>2.6530089628681179</v>
      </c>
    </row>
    <row r="20" spans="2:11" ht="14.4" thickBot="1" x14ac:dyDescent="0.3">
      <c r="B20" s="711" t="s">
        <v>314</v>
      </c>
      <c r="C20" s="712"/>
      <c r="D20" s="458">
        <v>4</v>
      </c>
      <c r="E20" s="354">
        <v>0.625</v>
      </c>
      <c r="F20" s="354">
        <v>0.63541666666666663</v>
      </c>
      <c r="G20" s="355">
        <f>(F20-E20)*24</f>
        <v>0.24999999999999911</v>
      </c>
      <c r="H20" s="382">
        <v>4</v>
      </c>
      <c r="I20" s="413">
        <f t="shared" si="0"/>
        <v>148</v>
      </c>
      <c r="J20" s="387">
        <f t="shared" ref="J20" si="1">G20*I20*D20</f>
        <v>147.99999999999949</v>
      </c>
      <c r="K20" s="356">
        <f>J20/$D$7</f>
        <v>9.475032010243245E-2</v>
      </c>
    </row>
    <row r="21" spans="2:11" ht="14.4" thickTop="1" x14ac:dyDescent="0.25">
      <c r="B21" s="357" t="s">
        <v>37</v>
      </c>
      <c r="C21" s="358"/>
      <c r="D21" s="358"/>
      <c r="E21" s="359"/>
      <c r="F21" s="359"/>
      <c r="G21" s="437"/>
      <c r="H21" s="436"/>
      <c r="I21" s="438"/>
      <c r="J21" s="388">
        <f>SUM(J18:J20)</f>
        <v>4439.9999999999982</v>
      </c>
      <c r="K21" s="360">
        <f>SUM(K18:K20)</f>
        <v>2.8425096030729828</v>
      </c>
    </row>
    <row r="22" spans="2:11" x14ac:dyDescent="0.25">
      <c r="B22" s="361"/>
      <c r="E22" s="416"/>
      <c r="F22" s="416"/>
      <c r="G22" s="417"/>
      <c r="H22" s="417"/>
      <c r="I22" s="418"/>
      <c r="J22" s="383"/>
      <c r="K22" s="362"/>
    </row>
    <row r="23" spans="2:11" x14ac:dyDescent="0.25">
      <c r="B23" s="390" t="s">
        <v>244</v>
      </c>
      <c r="C23" s="344"/>
      <c r="D23" s="344"/>
      <c r="E23" s="345"/>
      <c r="F23" s="345"/>
      <c r="G23" s="346"/>
      <c r="H23" s="346"/>
      <c r="I23" s="414"/>
      <c r="J23" s="346"/>
      <c r="K23" s="347"/>
    </row>
    <row r="24" spans="2:11" x14ac:dyDescent="0.25">
      <c r="B24" s="710" t="s">
        <v>313</v>
      </c>
      <c r="C24" s="705"/>
      <c r="D24" s="457">
        <v>4</v>
      </c>
      <c r="E24" s="349">
        <v>0.32291666666666669</v>
      </c>
      <c r="F24" s="349">
        <v>0.33333333333333331</v>
      </c>
      <c r="G24" s="350">
        <f>(F24-E24)*24</f>
        <v>0.24999999999999911</v>
      </c>
      <c r="H24" s="381">
        <v>1</v>
      </c>
      <c r="I24" s="412">
        <f>$D$8/5*H24</f>
        <v>37</v>
      </c>
      <c r="J24" s="386">
        <f>G24*I24*D24</f>
        <v>36.999999999999872</v>
      </c>
      <c r="K24" s="351">
        <f>J24/$D$7</f>
        <v>2.3687580025608113E-2</v>
      </c>
    </row>
    <row r="25" spans="2:11" x14ac:dyDescent="0.25">
      <c r="B25" s="352" t="s">
        <v>4</v>
      </c>
      <c r="C25" s="353"/>
      <c r="D25" s="457">
        <v>4</v>
      </c>
      <c r="E25" s="349">
        <v>0.33333333333333331</v>
      </c>
      <c r="F25" s="349">
        <v>0.52083333333333337</v>
      </c>
      <c r="G25" s="350">
        <f>(F25-E25)*24</f>
        <v>4.5000000000000018</v>
      </c>
      <c r="H25" s="381">
        <v>1</v>
      </c>
      <c r="I25" s="413">
        <f t="shared" ref="I25:I26" si="2">$D$8/5*H25</f>
        <v>37</v>
      </c>
      <c r="J25" s="386">
        <f>G25*I25*D25</f>
        <v>666.00000000000023</v>
      </c>
      <c r="K25" s="351">
        <f>J25/$D$7</f>
        <v>0.42637644046094764</v>
      </c>
    </row>
    <row r="26" spans="2:11" ht="14.4" thickBot="1" x14ac:dyDescent="0.3">
      <c r="B26" s="711" t="s">
        <v>314</v>
      </c>
      <c r="C26" s="712"/>
      <c r="D26" s="458">
        <v>4</v>
      </c>
      <c r="E26" s="354">
        <v>0.52083333333333337</v>
      </c>
      <c r="F26" s="354">
        <v>0.53125</v>
      </c>
      <c r="G26" s="363">
        <f>(F26-E26)*24</f>
        <v>0.24999999999999911</v>
      </c>
      <c r="H26" s="382">
        <v>1</v>
      </c>
      <c r="I26" s="413">
        <f t="shared" si="2"/>
        <v>37</v>
      </c>
      <c r="J26" s="387">
        <f t="shared" ref="J26" si="3">G26*I26*D26</f>
        <v>36.999999999999872</v>
      </c>
      <c r="K26" s="356">
        <f>J26/$D$7</f>
        <v>2.3687580025608113E-2</v>
      </c>
    </row>
    <row r="27" spans="2:11" ht="14.4" thickTop="1" x14ac:dyDescent="0.25">
      <c r="B27" s="357" t="s">
        <v>37</v>
      </c>
      <c r="C27" s="358"/>
      <c r="D27" s="358"/>
      <c r="E27" s="359"/>
      <c r="F27" s="359"/>
      <c r="G27" s="437"/>
      <c r="H27" s="436"/>
      <c r="I27" s="438"/>
      <c r="J27" s="388">
        <f>SUM(J24:J26)</f>
        <v>740</v>
      </c>
      <c r="K27" s="360">
        <f>SUM(K24:K26)</f>
        <v>0.47375160051216386</v>
      </c>
    </row>
    <row r="28" spans="2:11" x14ac:dyDescent="0.25">
      <c r="B28" s="361"/>
      <c r="E28" s="416"/>
      <c r="F28" s="416"/>
      <c r="G28" s="417"/>
      <c r="H28" s="417"/>
      <c r="I28" s="418"/>
      <c r="J28" s="383"/>
      <c r="K28" s="362"/>
    </row>
    <row r="29" spans="2:11" x14ac:dyDescent="0.25">
      <c r="B29" s="390" t="s">
        <v>245</v>
      </c>
      <c r="C29" s="344"/>
      <c r="D29" s="344"/>
      <c r="E29" s="345"/>
      <c r="F29" s="345"/>
      <c r="G29" s="346"/>
      <c r="H29" s="346"/>
      <c r="I29" s="414"/>
      <c r="J29" s="346"/>
      <c r="K29" s="347"/>
    </row>
    <row r="30" spans="2:11" x14ac:dyDescent="0.25">
      <c r="B30" s="710" t="s">
        <v>313</v>
      </c>
      <c r="C30" s="705"/>
      <c r="D30" s="457">
        <v>4</v>
      </c>
      <c r="E30" s="349"/>
      <c r="F30" s="349"/>
      <c r="G30" s="350">
        <f>(F30-E30)*24</f>
        <v>0</v>
      </c>
      <c r="H30" s="381"/>
      <c r="I30" s="412">
        <f>$D$8/5*H30</f>
        <v>0</v>
      </c>
      <c r="J30" s="386">
        <f>G30*I30*D30</f>
        <v>0</v>
      </c>
      <c r="K30" s="351">
        <f>J30/$D$7</f>
        <v>0</v>
      </c>
    </row>
    <row r="31" spans="2:11" x14ac:dyDescent="0.25">
      <c r="B31" s="352" t="s">
        <v>4</v>
      </c>
      <c r="C31" s="353"/>
      <c r="D31" s="457">
        <v>4</v>
      </c>
      <c r="E31" s="349"/>
      <c r="F31" s="349"/>
      <c r="G31" s="350">
        <f>(F31-E31)*24</f>
        <v>0</v>
      </c>
      <c r="H31" s="381"/>
      <c r="I31" s="413">
        <f t="shared" ref="I31:I32" si="4">$D$8/5*H31</f>
        <v>0</v>
      </c>
      <c r="J31" s="386">
        <f>G31*I31*D31</f>
        <v>0</v>
      </c>
      <c r="K31" s="351">
        <f>J31/$D$7</f>
        <v>0</v>
      </c>
    </row>
    <row r="32" spans="2:11" ht="14.4" thickBot="1" x14ac:dyDescent="0.3">
      <c r="B32" s="711" t="s">
        <v>314</v>
      </c>
      <c r="C32" s="712"/>
      <c r="D32" s="458">
        <v>4</v>
      </c>
      <c r="E32" s="354"/>
      <c r="F32" s="354"/>
      <c r="G32" s="363">
        <f>(F32-E32)*24</f>
        <v>0</v>
      </c>
      <c r="H32" s="382"/>
      <c r="I32" s="413">
        <f t="shared" si="4"/>
        <v>0</v>
      </c>
      <c r="J32" s="387">
        <f t="shared" ref="J32" si="5">G32*I32*D32</f>
        <v>0</v>
      </c>
      <c r="K32" s="356">
        <f>J32/$D$7</f>
        <v>0</v>
      </c>
    </row>
    <row r="33" spans="1:13" ht="14.4" thickTop="1" x14ac:dyDescent="0.25">
      <c r="B33" s="357" t="s">
        <v>37</v>
      </c>
      <c r="C33" s="358"/>
      <c r="D33" s="358"/>
      <c r="E33" s="359"/>
      <c r="F33" s="359"/>
      <c r="G33" s="437"/>
      <c r="H33" s="436"/>
      <c r="I33" s="438"/>
      <c r="J33" s="388">
        <f>SUM(J30:J32)</f>
        <v>0</v>
      </c>
      <c r="K33" s="360">
        <f>SUM(K30:K32)</f>
        <v>0</v>
      </c>
    </row>
    <row r="34" spans="1:13" x14ac:dyDescent="0.25">
      <c r="B34" s="361"/>
      <c r="E34" s="416"/>
      <c r="F34" s="416"/>
      <c r="G34" s="417"/>
      <c r="H34" s="417"/>
      <c r="I34" s="418"/>
      <c r="J34" s="391"/>
      <c r="K34" s="362"/>
    </row>
    <row r="35" spans="1:13" x14ac:dyDescent="0.25">
      <c r="B35" s="343" t="s">
        <v>311</v>
      </c>
      <c r="C35" s="344"/>
      <c r="D35" s="344"/>
      <c r="E35" s="345"/>
      <c r="F35" s="345"/>
      <c r="G35" s="346"/>
      <c r="H35" s="346"/>
      <c r="I35" s="414"/>
      <c r="J35" s="346"/>
      <c r="K35" s="347"/>
      <c r="M35" s="459" t="s">
        <v>262</v>
      </c>
    </row>
    <row r="36" spans="1:13" ht="27.6" x14ac:dyDescent="0.25">
      <c r="B36" s="450"/>
      <c r="C36" s="451"/>
      <c r="D36" s="452" t="s">
        <v>255</v>
      </c>
      <c r="E36" s="713"/>
      <c r="F36" s="714"/>
      <c r="G36" s="453" t="s">
        <v>8</v>
      </c>
      <c r="H36" s="455" t="s">
        <v>316</v>
      </c>
      <c r="I36" s="456" t="s">
        <v>317</v>
      </c>
      <c r="J36" s="453" t="s">
        <v>242</v>
      </c>
      <c r="K36" s="453" t="s">
        <v>159</v>
      </c>
      <c r="M36" s="459" t="s">
        <v>263</v>
      </c>
    </row>
    <row r="37" spans="1:13" x14ac:dyDescent="0.25">
      <c r="B37" s="717" t="s">
        <v>250</v>
      </c>
      <c r="C37" s="718"/>
      <c r="D37" s="457">
        <v>1</v>
      </c>
      <c r="E37" s="729"/>
      <c r="F37" s="730"/>
      <c r="G37" s="396">
        <v>2</v>
      </c>
      <c r="H37" s="411">
        <v>4</v>
      </c>
      <c r="I37" s="411">
        <v>2</v>
      </c>
      <c r="J37" s="386">
        <f>G37*I37*H37*D37</f>
        <v>16</v>
      </c>
      <c r="K37" s="351">
        <f>J37/$D$7</f>
        <v>1.0243277848911651E-2</v>
      </c>
      <c r="M37" s="459" t="s">
        <v>264</v>
      </c>
    </row>
    <row r="38" spans="1:13" x14ac:dyDescent="0.25">
      <c r="B38" s="393" t="s">
        <v>194</v>
      </c>
      <c r="C38" s="353"/>
      <c r="D38" s="457"/>
      <c r="E38" s="731"/>
      <c r="F38" s="732"/>
      <c r="G38" s="396"/>
      <c r="H38" s="410"/>
      <c r="I38" s="410"/>
      <c r="J38" s="386">
        <f t="shared" ref="J38:J40" si="6">G38*I38*H38*D38</f>
        <v>0</v>
      </c>
      <c r="K38" s="351">
        <f>J38/$D$7</f>
        <v>0</v>
      </c>
    </row>
    <row r="39" spans="1:13" x14ac:dyDescent="0.25">
      <c r="B39" s="393" t="s">
        <v>194</v>
      </c>
      <c r="C39" s="353"/>
      <c r="D39" s="457"/>
      <c r="E39" s="731"/>
      <c r="F39" s="732"/>
      <c r="G39" s="396"/>
      <c r="H39" s="410"/>
      <c r="I39" s="410"/>
      <c r="J39" s="386">
        <f t="shared" si="6"/>
        <v>0</v>
      </c>
      <c r="K39" s="351">
        <f t="shared" ref="K39" si="7">J39/$D$7</f>
        <v>0</v>
      </c>
    </row>
    <row r="40" spans="1:13" ht="14.4" thickBot="1" x14ac:dyDescent="0.3">
      <c r="B40" s="719"/>
      <c r="C40" s="712"/>
      <c r="D40" s="457"/>
      <c r="E40" s="733"/>
      <c r="F40" s="734"/>
      <c r="G40" s="397"/>
      <c r="H40" s="410"/>
      <c r="I40" s="410"/>
      <c r="J40" s="386">
        <f t="shared" si="6"/>
        <v>0</v>
      </c>
      <c r="K40" s="356">
        <f>J40/$D$7</f>
        <v>0</v>
      </c>
    </row>
    <row r="41" spans="1:13" ht="13.5" customHeight="1" thickTop="1" x14ac:dyDescent="0.25">
      <c r="B41" s="357" t="s">
        <v>37</v>
      </c>
      <c r="C41" s="358"/>
      <c r="D41" s="358"/>
      <c r="E41" s="359"/>
      <c r="F41" s="359"/>
      <c r="G41" s="437"/>
      <c r="H41" s="436"/>
      <c r="I41" s="438"/>
      <c r="J41" s="388">
        <f>SUM(J37:J40)</f>
        <v>16</v>
      </c>
      <c r="K41" s="360">
        <f>SUM(K37:K40)</f>
        <v>1.0243277848911651E-2</v>
      </c>
    </row>
    <row r="42" spans="1:13" x14ac:dyDescent="0.25">
      <c r="B42" s="364"/>
      <c r="C42" s="384"/>
      <c r="D42" s="384"/>
      <c r="E42" s="384"/>
      <c r="F42" s="384"/>
      <c r="G42" s="384"/>
      <c r="H42" s="384"/>
      <c r="I42" s="415"/>
      <c r="J42" s="384"/>
      <c r="K42" s="365"/>
    </row>
    <row r="43" spans="1:13" ht="14.4" thickBot="1" x14ac:dyDescent="0.3">
      <c r="A43" s="334"/>
      <c r="B43" s="367"/>
      <c r="C43" s="368"/>
      <c r="D43" s="368"/>
      <c r="E43" s="366"/>
      <c r="F43" s="366"/>
      <c r="G43" s="369"/>
      <c r="H43" s="369"/>
      <c r="I43" s="370"/>
      <c r="J43" s="385"/>
      <c r="K43" s="371"/>
    </row>
    <row r="44" spans="1:13" ht="16.2" thickTop="1" x14ac:dyDescent="0.3">
      <c r="A44" s="334"/>
      <c r="B44" s="440" t="s">
        <v>251</v>
      </c>
      <c r="C44" s="441"/>
      <c r="D44" s="441"/>
      <c r="E44" s="442"/>
      <c r="F44" s="442"/>
      <c r="G44" s="442"/>
      <c r="H44" s="442"/>
      <c r="I44" s="442"/>
      <c r="J44" s="443">
        <f>J21+J27+J33+J41</f>
        <v>5195.9999999999982</v>
      </c>
      <c r="K44" s="444">
        <f>J44/$D$7</f>
        <v>3.3265044814340579</v>
      </c>
    </row>
    <row r="45" spans="1:13" x14ac:dyDescent="0.25">
      <c r="A45" s="334"/>
      <c r="B45" s="364"/>
      <c r="C45" s="384"/>
      <c r="D45" s="384"/>
      <c r="E45" s="398"/>
      <c r="F45" s="399"/>
      <c r="G45" s="400"/>
      <c r="H45" s="400"/>
      <c r="I45" s="401"/>
      <c r="J45" s="402"/>
      <c r="K45" s="419"/>
    </row>
    <row r="46" spans="1:13" ht="15.6" x14ac:dyDescent="0.3">
      <c r="A46" s="434" t="s">
        <v>253</v>
      </c>
      <c r="B46" s="428"/>
      <c r="C46" s="422"/>
      <c r="D46" s="422"/>
      <c r="E46" s="423"/>
      <c r="F46" s="423"/>
      <c r="G46" s="423"/>
      <c r="H46" s="423"/>
      <c r="I46" s="423"/>
      <c r="J46" s="424"/>
      <c r="K46" s="429"/>
    </row>
    <row r="47" spans="1:13" x14ac:dyDescent="0.25">
      <c r="B47" s="425" t="s">
        <v>254</v>
      </c>
      <c r="C47" s="394"/>
      <c r="D47" s="394"/>
      <c r="E47" s="426"/>
      <c r="F47" s="426"/>
      <c r="G47" s="395"/>
      <c r="H47" s="395"/>
      <c r="I47" s="395"/>
      <c r="J47" s="395"/>
      <c r="K47" s="427"/>
    </row>
    <row r="48" spans="1:13" ht="27.6" x14ac:dyDescent="0.25">
      <c r="B48" s="450"/>
      <c r="C48" s="451"/>
      <c r="D48" s="452" t="str">
        <f>$D$16</f>
        <v>Anzahl MA</v>
      </c>
      <c r="E48" s="713"/>
      <c r="F48" s="714"/>
      <c r="G48" s="453" t="s">
        <v>8</v>
      </c>
      <c r="H48" s="455"/>
      <c r="I48" s="455" t="s">
        <v>23</v>
      </c>
      <c r="J48" s="453" t="s">
        <v>242</v>
      </c>
      <c r="K48" s="453" t="s">
        <v>159</v>
      </c>
    </row>
    <row r="49" spans="1:11" x14ac:dyDescent="0.25">
      <c r="B49" s="405" t="s">
        <v>16</v>
      </c>
      <c r="C49" s="406"/>
      <c r="D49" s="457">
        <v>4</v>
      </c>
      <c r="E49" s="720"/>
      <c r="F49" s="721"/>
      <c r="G49" s="396">
        <v>7.8</v>
      </c>
      <c r="H49" s="726"/>
      <c r="I49" s="411">
        <v>2</v>
      </c>
      <c r="J49" s="386">
        <f>G49*I49*D49</f>
        <v>62.4</v>
      </c>
      <c r="K49" s="351">
        <f>J49/$D$7</f>
        <v>3.9948783610755441E-2</v>
      </c>
    </row>
    <row r="50" spans="1:11" x14ac:dyDescent="0.25">
      <c r="B50" s="393" t="s">
        <v>5</v>
      </c>
      <c r="C50" s="404"/>
      <c r="D50" s="457">
        <v>4</v>
      </c>
      <c r="E50" s="722"/>
      <c r="F50" s="723"/>
      <c r="G50" s="396">
        <v>2</v>
      </c>
      <c r="H50" s="727"/>
      <c r="I50" s="410">
        <v>37</v>
      </c>
      <c r="J50" s="386">
        <f t="shared" ref="J50:J54" si="8">G50*I50*D50</f>
        <v>296</v>
      </c>
      <c r="K50" s="351">
        <f t="shared" ref="K50:K54" si="9">J50/$D$7</f>
        <v>0.18950064020486557</v>
      </c>
    </row>
    <row r="51" spans="1:11" x14ac:dyDescent="0.25">
      <c r="B51" s="393" t="s">
        <v>24</v>
      </c>
      <c r="C51" s="404"/>
      <c r="D51" s="457">
        <v>4</v>
      </c>
      <c r="E51" s="722"/>
      <c r="F51" s="723"/>
      <c r="G51" s="396">
        <v>2</v>
      </c>
      <c r="H51" s="727"/>
      <c r="I51" s="410">
        <v>5.5</v>
      </c>
      <c r="J51" s="386">
        <f t="shared" si="8"/>
        <v>44</v>
      </c>
      <c r="K51" s="351">
        <f t="shared" si="9"/>
        <v>2.8169014084507043E-2</v>
      </c>
    </row>
    <row r="52" spans="1:11" x14ac:dyDescent="0.25">
      <c r="B52" s="393" t="s">
        <v>26</v>
      </c>
      <c r="C52" s="404"/>
      <c r="D52" s="457">
        <v>4</v>
      </c>
      <c r="E52" s="722"/>
      <c r="F52" s="723"/>
      <c r="G52" s="396">
        <v>0.5</v>
      </c>
      <c r="H52" s="727"/>
      <c r="I52" s="410">
        <v>37</v>
      </c>
      <c r="J52" s="386">
        <f t="shared" si="8"/>
        <v>74</v>
      </c>
      <c r="K52" s="351">
        <f t="shared" si="9"/>
        <v>4.7375160051216392E-2</v>
      </c>
    </row>
    <row r="53" spans="1:11" x14ac:dyDescent="0.25">
      <c r="B53" s="393" t="s">
        <v>318</v>
      </c>
      <c r="C53" s="404"/>
      <c r="D53" s="457">
        <v>4</v>
      </c>
      <c r="E53" s="722"/>
      <c r="F53" s="723"/>
      <c r="G53" s="396">
        <v>0.5</v>
      </c>
      <c r="H53" s="727"/>
      <c r="I53" s="410">
        <v>37</v>
      </c>
      <c r="J53" s="386">
        <f t="shared" si="8"/>
        <v>74</v>
      </c>
      <c r="K53" s="351">
        <f t="shared" si="9"/>
        <v>4.7375160051216392E-2</v>
      </c>
    </row>
    <row r="54" spans="1:11" x14ac:dyDescent="0.25">
      <c r="B54" s="393" t="s">
        <v>6</v>
      </c>
      <c r="C54" s="404"/>
      <c r="D54" s="457">
        <v>4</v>
      </c>
      <c r="E54" s="722"/>
      <c r="F54" s="723"/>
      <c r="G54" s="396">
        <v>3</v>
      </c>
      <c r="H54" s="727"/>
      <c r="I54" s="410">
        <v>2</v>
      </c>
      <c r="J54" s="386">
        <f t="shared" si="8"/>
        <v>24</v>
      </c>
      <c r="K54" s="351">
        <f t="shared" si="9"/>
        <v>1.5364916773367477E-2</v>
      </c>
    </row>
    <row r="55" spans="1:11" x14ac:dyDescent="0.25">
      <c r="B55" s="393" t="s">
        <v>7</v>
      </c>
      <c r="C55" s="353"/>
      <c r="D55" s="457">
        <v>4</v>
      </c>
      <c r="E55" s="722"/>
      <c r="F55" s="723"/>
      <c r="G55" s="396">
        <v>7.8</v>
      </c>
      <c r="H55" s="727"/>
      <c r="I55" s="410">
        <v>2</v>
      </c>
      <c r="J55" s="386">
        <f>G55*I55*D55</f>
        <v>62.4</v>
      </c>
      <c r="K55" s="351">
        <f>J55/$D$7</f>
        <v>3.9948783610755441E-2</v>
      </c>
    </row>
    <row r="56" spans="1:11" x14ac:dyDescent="0.25">
      <c r="B56" s="393" t="s">
        <v>27</v>
      </c>
      <c r="C56" s="353"/>
      <c r="D56" s="457">
        <v>4</v>
      </c>
      <c r="E56" s="722"/>
      <c r="F56" s="723"/>
      <c r="G56" s="396">
        <v>7.8</v>
      </c>
      <c r="H56" s="727"/>
      <c r="I56" s="410">
        <v>2</v>
      </c>
      <c r="J56" s="386">
        <f t="shared" ref="J56:J57" si="10">G56*I56*D56</f>
        <v>62.4</v>
      </c>
      <c r="K56" s="351">
        <f t="shared" ref="K56" si="11">J56/$D$7</f>
        <v>3.9948783610755441E-2</v>
      </c>
    </row>
    <row r="57" spans="1:11" ht="14.4" thickBot="1" x14ac:dyDescent="0.3">
      <c r="B57" s="409" t="s">
        <v>194</v>
      </c>
      <c r="C57" s="407"/>
      <c r="D57" s="457">
        <v>4</v>
      </c>
      <c r="E57" s="724"/>
      <c r="F57" s="725"/>
      <c r="G57" s="397"/>
      <c r="H57" s="728"/>
      <c r="I57" s="410"/>
      <c r="J57" s="387">
        <f t="shared" si="10"/>
        <v>0</v>
      </c>
      <c r="K57" s="356">
        <f>J57/$D$7</f>
        <v>0</v>
      </c>
    </row>
    <row r="58" spans="1:11" ht="14.4" thickTop="1" x14ac:dyDescent="0.25">
      <c r="A58" s="334"/>
      <c r="B58" s="357" t="s">
        <v>37</v>
      </c>
      <c r="C58" s="358"/>
      <c r="D58" s="358"/>
      <c r="E58" s="359"/>
      <c r="F58" s="359"/>
      <c r="G58" s="437"/>
      <c r="H58" s="436"/>
      <c r="I58" s="439"/>
      <c r="J58" s="388">
        <f>SUM(J49:J57)</f>
        <v>699.19999999999993</v>
      </c>
      <c r="K58" s="360">
        <f>SUM(K49:K57)</f>
        <v>0.4476312419974392</v>
      </c>
    </row>
    <row r="59" spans="1:11" x14ac:dyDescent="0.25">
      <c r="A59" s="334"/>
      <c r="B59" s="364"/>
      <c r="C59" s="384"/>
      <c r="D59" s="384"/>
      <c r="E59" s="384"/>
      <c r="F59" s="384"/>
      <c r="G59" s="384"/>
      <c r="H59" s="384"/>
      <c r="I59" s="392"/>
      <c r="J59" s="384"/>
      <c r="K59" s="365"/>
    </row>
    <row r="60" spans="1:11" x14ac:dyDescent="0.25">
      <c r="A60" s="334"/>
      <c r="B60" s="403" t="s">
        <v>22</v>
      </c>
      <c r="C60" s="344"/>
      <c r="D60" s="344"/>
      <c r="E60" s="345"/>
      <c r="F60" s="345"/>
      <c r="G60" s="346"/>
      <c r="H60" s="346"/>
      <c r="I60" s="346"/>
      <c r="J60" s="346"/>
      <c r="K60" s="347"/>
    </row>
    <row r="61" spans="1:11" ht="27.6" x14ac:dyDescent="0.25">
      <c r="A61" s="334"/>
      <c r="B61" s="450"/>
      <c r="C61" s="451"/>
      <c r="D61" s="452" t="s">
        <v>30</v>
      </c>
      <c r="E61" s="713"/>
      <c r="F61" s="714"/>
      <c r="G61" s="453" t="s">
        <v>8</v>
      </c>
      <c r="H61" s="455"/>
      <c r="I61" s="455" t="s">
        <v>23</v>
      </c>
      <c r="J61" s="453" t="s">
        <v>242</v>
      </c>
      <c r="K61" s="453" t="s">
        <v>159</v>
      </c>
    </row>
    <row r="62" spans="1:11" x14ac:dyDescent="0.25">
      <c r="A62" s="334"/>
      <c r="B62" s="405" t="s">
        <v>25</v>
      </c>
      <c r="C62" s="408"/>
      <c r="D62" s="348">
        <f>$J$9</f>
        <v>20</v>
      </c>
      <c r="E62" s="720"/>
      <c r="F62" s="721"/>
      <c r="G62" s="396">
        <v>3</v>
      </c>
      <c r="H62" s="726"/>
      <c r="I62" s="410">
        <v>0.5</v>
      </c>
      <c r="J62" s="386">
        <f>G62*I62*D62</f>
        <v>30</v>
      </c>
      <c r="K62" s="351">
        <f>J62/$D$7</f>
        <v>1.9206145966709345E-2</v>
      </c>
    </row>
    <row r="63" spans="1:11" x14ac:dyDescent="0.25">
      <c r="A63" s="334"/>
      <c r="B63" s="393" t="s">
        <v>28</v>
      </c>
      <c r="C63" s="353"/>
      <c r="D63" s="348">
        <f t="shared" ref="D63:D65" si="12">$J$9</f>
        <v>20</v>
      </c>
      <c r="E63" s="722"/>
      <c r="F63" s="723"/>
      <c r="G63" s="396">
        <v>0.25</v>
      </c>
      <c r="H63" s="727"/>
      <c r="I63" s="410">
        <v>37</v>
      </c>
      <c r="J63" s="386">
        <f>G63*I63*D63</f>
        <v>185</v>
      </c>
      <c r="K63" s="351">
        <f>J63/$D$7</f>
        <v>0.11843790012804098</v>
      </c>
    </row>
    <row r="64" spans="1:11" x14ac:dyDescent="0.25">
      <c r="A64" s="334"/>
      <c r="B64" s="393" t="s">
        <v>29</v>
      </c>
      <c r="C64" s="353"/>
      <c r="D64" s="348">
        <f t="shared" si="12"/>
        <v>20</v>
      </c>
      <c r="E64" s="722"/>
      <c r="F64" s="723"/>
      <c r="G64" s="396">
        <v>0.25</v>
      </c>
      <c r="H64" s="727"/>
      <c r="I64" s="410">
        <v>37</v>
      </c>
      <c r="J64" s="386">
        <f>G64*I64*D64</f>
        <v>185</v>
      </c>
      <c r="K64" s="351">
        <f>J64/$D$7</f>
        <v>0.11843790012804098</v>
      </c>
    </row>
    <row r="65" spans="1:13" ht="14.4" thickBot="1" x14ac:dyDescent="0.3">
      <c r="A65" s="334"/>
      <c r="B65" s="409" t="s">
        <v>194</v>
      </c>
      <c r="C65" s="407"/>
      <c r="D65" s="348">
        <f t="shared" si="12"/>
        <v>20</v>
      </c>
      <c r="E65" s="724"/>
      <c r="F65" s="725"/>
      <c r="G65" s="396"/>
      <c r="H65" s="728"/>
      <c r="I65" s="410"/>
      <c r="J65" s="387">
        <f>G65*I65*D65</f>
        <v>0</v>
      </c>
      <c r="K65" s="356">
        <f>J65/$D$7</f>
        <v>0</v>
      </c>
    </row>
    <row r="66" spans="1:13" ht="14.4" thickTop="1" x14ac:dyDescent="0.25">
      <c r="A66" s="334"/>
      <c r="B66" s="357" t="s">
        <v>37</v>
      </c>
      <c r="C66" s="358"/>
      <c r="D66" s="358"/>
      <c r="E66" s="359"/>
      <c r="F66" s="359"/>
      <c r="G66" s="437"/>
      <c r="H66" s="436"/>
      <c r="I66" s="439"/>
      <c r="J66" s="388">
        <f>SUM(J62:J65)</f>
        <v>400</v>
      </c>
      <c r="K66" s="360">
        <f>SUM(K62:K65)</f>
        <v>0.25608194622279135</v>
      </c>
    </row>
    <row r="67" spans="1:13" customFormat="1" ht="14.4" thickBot="1" x14ac:dyDescent="0.3">
      <c r="B67" s="420"/>
      <c r="K67" s="421"/>
    </row>
    <row r="68" spans="1:13" ht="16.2" thickTop="1" x14ac:dyDescent="0.3">
      <c r="B68" s="440" t="s">
        <v>252</v>
      </c>
      <c r="C68" s="441"/>
      <c r="D68" s="441"/>
      <c r="E68" s="442"/>
      <c r="F68" s="442"/>
      <c r="G68" s="442"/>
      <c r="H68" s="442"/>
      <c r="I68" s="442"/>
      <c r="J68" s="443">
        <f>J58+J66</f>
        <v>1099.1999999999998</v>
      </c>
      <c r="K68" s="444">
        <f>J68/$D$7</f>
        <v>0.70371318822023032</v>
      </c>
      <c r="L68" s="448">
        <f>K68/K70</f>
        <v>0.17460922607701107</v>
      </c>
      <c r="M68" s="449" t="s">
        <v>261</v>
      </c>
    </row>
    <row r="69" spans="1:13" x14ac:dyDescent="0.25">
      <c r="B69" s="364"/>
      <c r="C69" s="384"/>
      <c r="D69" s="384"/>
      <c r="E69" s="384"/>
      <c r="F69" s="384"/>
      <c r="G69" s="384"/>
      <c r="H69" s="384"/>
      <c r="I69" s="384"/>
      <c r="J69" s="389"/>
      <c r="K69" s="372"/>
    </row>
    <row r="70" spans="1:13" ht="17.399999999999999" x14ac:dyDescent="0.3">
      <c r="B70" s="373" t="s">
        <v>257</v>
      </c>
      <c r="C70" s="374"/>
      <c r="D70" s="375"/>
      <c r="E70" s="375"/>
      <c r="F70" s="375"/>
      <c r="G70" s="375"/>
      <c r="H70" s="375"/>
      <c r="I70" s="375"/>
      <c r="J70" s="445">
        <f>J44+J68</f>
        <v>6295.199999999998</v>
      </c>
      <c r="K70" s="446">
        <f>K44+K68</f>
        <v>4.030217669654288</v>
      </c>
    </row>
    <row r="71" spans="1:13" customFormat="1" ht="14.4" thickBot="1" x14ac:dyDescent="0.3"/>
    <row r="72" spans="1:13" ht="18" thickBot="1" x14ac:dyDescent="0.35">
      <c r="C72" s="430"/>
      <c r="D72" s="431"/>
      <c r="E72" s="431"/>
      <c r="F72" s="431"/>
      <c r="G72" s="431"/>
      <c r="H72" s="431"/>
      <c r="I72" s="432" t="s">
        <v>249</v>
      </c>
      <c r="J72" s="715">
        <f>$J$9/$K$70</f>
        <v>4.9625111195831764</v>
      </c>
      <c r="K72" s="716"/>
    </row>
    <row r="75" spans="1:13" x14ac:dyDescent="0.25">
      <c r="B75" s="376" t="s">
        <v>218</v>
      </c>
      <c r="C75" s="376"/>
      <c r="D75" s="377"/>
      <c r="E75" s="377"/>
      <c r="F75" s="377"/>
    </row>
    <row r="76" spans="1:13" x14ac:dyDescent="0.25">
      <c r="B76" s="378" t="s">
        <v>219</v>
      </c>
      <c r="C76" s="378"/>
      <c r="D76" s="379"/>
      <c r="E76" s="379"/>
      <c r="F76" s="379"/>
    </row>
    <row r="121" spans="2:4" x14ac:dyDescent="0.25">
      <c r="B121" s="380"/>
      <c r="C121" s="380"/>
      <c r="D121" s="380"/>
    </row>
    <row r="122" spans="2:4" x14ac:dyDescent="0.25">
      <c r="B122" s="380"/>
      <c r="C122" s="380"/>
      <c r="D122" s="380"/>
    </row>
    <row r="138" spans="2:4" x14ac:dyDescent="0.25">
      <c r="B138" s="380"/>
      <c r="C138" s="380"/>
      <c r="D138" s="380"/>
    </row>
    <row r="139" spans="2:4" x14ac:dyDescent="0.25">
      <c r="B139" s="380"/>
      <c r="C139" s="380"/>
      <c r="D139" s="380"/>
    </row>
    <row r="146" spans="2:4" x14ac:dyDescent="0.25">
      <c r="B146" s="380"/>
      <c r="C146" s="380"/>
      <c r="D146" s="380"/>
    </row>
    <row r="147" spans="2:4" x14ac:dyDescent="0.25">
      <c r="B147" s="380"/>
      <c r="C147" s="380"/>
      <c r="D147" s="380"/>
    </row>
    <row r="154" spans="2:4" x14ac:dyDescent="0.25">
      <c r="B154" s="380"/>
      <c r="C154" s="380"/>
      <c r="D154" s="380"/>
    </row>
    <row r="155" spans="2:4" x14ac:dyDescent="0.25">
      <c r="B155" s="380"/>
      <c r="C155" s="380"/>
      <c r="D155" s="380"/>
    </row>
  </sheetData>
  <mergeCells count="32">
    <mergeCell ref="J72:K72"/>
    <mergeCell ref="B30:C30"/>
    <mergeCell ref="B32:C32"/>
    <mergeCell ref="B37:C37"/>
    <mergeCell ref="B40:C40"/>
    <mergeCell ref="E61:F61"/>
    <mergeCell ref="E62:F65"/>
    <mergeCell ref="H62:H65"/>
    <mergeCell ref="E49:F57"/>
    <mergeCell ref="H49:H57"/>
    <mergeCell ref="E36:F36"/>
    <mergeCell ref="E37:F40"/>
    <mergeCell ref="B9:C9"/>
    <mergeCell ref="G9:I9"/>
    <mergeCell ref="E48:F48"/>
    <mergeCell ref="B24:C24"/>
    <mergeCell ref="B26:C26"/>
    <mergeCell ref="J13:K13"/>
    <mergeCell ref="B18:C18"/>
    <mergeCell ref="B20:C20"/>
    <mergeCell ref="B11:C11"/>
    <mergeCell ref="G11:I11"/>
    <mergeCell ref="B8:C8"/>
    <mergeCell ref="G8:I8"/>
    <mergeCell ref="C4:D4"/>
    <mergeCell ref="E4:H4"/>
    <mergeCell ref="A2:K2"/>
    <mergeCell ref="B6:D6"/>
    <mergeCell ref="G6:J6"/>
    <mergeCell ref="B7:C7"/>
    <mergeCell ref="G7:I7"/>
    <mergeCell ref="I4:J4"/>
  </mergeCells>
  <pageMargins left="0.70866141732283472" right="0.70866141732283472" top="0.78740157480314965" bottom="0.78740157480314965" header="0.31496062992125984" footer="0.31496062992125984"/>
  <pageSetup paperSize="9" scale="58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Dropdown!$C$1:$C$8</xm:f>
          </x14:formula1>
          <xm:sqref>C4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G24"/>
  <sheetViews>
    <sheetView showGridLines="0" zoomScaleNormal="100" workbookViewId="0">
      <selection activeCell="I12" sqref="I12"/>
    </sheetView>
  </sheetViews>
  <sheetFormatPr baseColWidth="10" defaultColWidth="10.69921875" defaultRowHeight="14.4" x14ac:dyDescent="0.3"/>
  <cols>
    <col min="1" max="1" width="5.5" style="4" customWidth="1"/>
    <col min="2" max="2" width="23.09765625" style="4" customWidth="1"/>
    <col min="3" max="3" width="11.19921875" style="4" customWidth="1"/>
    <col min="4" max="16384" width="10.69921875" style="4"/>
  </cols>
  <sheetData>
    <row r="1" spans="1:7" x14ac:dyDescent="0.3">
      <c r="A1" s="2" t="s">
        <v>32</v>
      </c>
      <c r="B1" s="3"/>
      <c r="C1" s="737" t="str">
        <f>'Stammdaten und Forderung'!$C$10</f>
        <v>Muster-Einrichtung</v>
      </c>
      <c r="D1" s="738"/>
      <c r="E1" s="739"/>
    </row>
    <row r="3" spans="1:7" x14ac:dyDescent="0.3">
      <c r="A3" s="5" t="s">
        <v>33</v>
      </c>
      <c r="B3" s="6"/>
      <c r="C3" s="6"/>
    </row>
    <row r="4" spans="1:7" x14ac:dyDescent="0.3">
      <c r="A4" s="7"/>
      <c r="B4" s="8"/>
      <c r="C4" s="9" t="s">
        <v>34</v>
      </c>
      <c r="G4" s="10"/>
    </row>
    <row r="5" spans="1:7" x14ac:dyDescent="0.3">
      <c r="A5" s="7" t="s">
        <v>35</v>
      </c>
      <c r="B5" s="8"/>
      <c r="C5" s="460">
        <f>'Personal Grundleistung'!J9</f>
        <v>20</v>
      </c>
    </row>
    <row r="6" spans="1:7" ht="17.399999999999999" x14ac:dyDescent="0.3">
      <c r="A6" s="11" t="s">
        <v>36</v>
      </c>
      <c r="B6" s="12"/>
      <c r="C6" s="118">
        <f>Personalkosten!$B$11</f>
        <v>6935</v>
      </c>
    </row>
    <row r="8" spans="1:7" x14ac:dyDescent="0.3">
      <c r="D8" s="13" t="s">
        <v>37</v>
      </c>
      <c r="E8" s="13" t="s">
        <v>38</v>
      </c>
    </row>
    <row r="9" spans="1:7" x14ac:dyDescent="0.3">
      <c r="D9" s="14" t="s">
        <v>39</v>
      </c>
      <c r="E9" s="15" t="s">
        <v>39</v>
      </c>
    </row>
    <row r="10" spans="1:7" x14ac:dyDescent="0.3">
      <c r="D10" s="16" t="s">
        <v>40</v>
      </c>
      <c r="E10" s="16" t="s">
        <v>41</v>
      </c>
    </row>
    <row r="11" spans="1:7" x14ac:dyDescent="0.3">
      <c r="A11" s="17" t="s">
        <v>42</v>
      </c>
      <c r="B11" s="18" t="s">
        <v>43</v>
      </c>
      <c r="C11" s="18"/>
      <c r="D11" s="19"/>
      <c r="E11" s="20"/>
    </row>
    <row r="12" spans="1:7" x14ac:dyDescent="0.3">
      <c r="A12" s="3" t="s">
        <v>44</v>
      </c>
      <c r="B12" s="735" t="s">
        <v>45</v>
      </c>
      <c r="C12" s="736"/>
      <c r="D12" s="499">
        <f>'Aufteilung Sachkosten'!G12</f>
        <v>40000</v>
      </c>
      <c r="E12" s="115">
        <f>D12/$C$6</f>
        <v>5.7678442682047582</v>
      </c>
      <c r="G12" s="21"/>
    </row>
    <row r="13" spans="1:7" x14ac:dyDescent="0.3">
      <c r="A13" s="3" t="s">
        <v>46</v>
      </c>
      <c r="B13" s="735" t="s">
        <v>47</v>
      </c>
      <c r="C13" s="736"/>
      <c r="D13" s="499">
        <f>'Aufteilung Sachkosten'!G13</f>
        <v>9000</v>
      </c>
      <c r="E13" s="115">
        <f t="shared" ref="E13:E23" si="0">D13/$C$6</f>
        <v>1.2977649603460706</v>
      </c>
      <c r="F13" s="467"/>
      <c r="G13" s="21"/>
    </row>
    <row r="14" spans="1:7" x14ac:dyDescent="0.3">
      <c r="A14" s="3" t="s">
        <v>48</v>
      </c>
      <c r="B14" s="735" t="s">
        <v>49</v>
      </c>
      <c r="C14" s="736"/>
      <c r="D14" s="499">
        <f>'Aufteilung Sachkosten'!G14</f>
        <v>10000</v>
      </c>
      <c r="E14" s="115">
        <f t="shared" si="0"/>
        <v>1.4419610670511895</v>
      </c>
      <c r="G14" s="21"/>
    </row>
    <row r="15" spans="1:7" x14ac:dyDescent="0.3">
      <c r="A15" s="3" t="s">
        <v>50</v>
      </c>
      <c r="B15" s="735" t="s">
        <v>51</v>
      </c>
      <c r="C15" s="736"/>
      <c r="D15" s="499">
        <f>'Aufteilung Sachkosten'!G15</f>
        <v>11000</v>
      </c>
      <c r="E15" s="115">
        <f t="shared" si="0"/>
        <v>1.5861571737563085</v>
      </c>
      <c r="G15" s="21"/>
    </row>
    <row r="16" spans="1:7" x14ac:dyDescent="0.3">
      <c r="A16" s="3" t="s">
        <v>52</v>
      </c>
      <c r="B16" s="735" t="s">
        <v>53</v>
      </c>
      <c r="C16" s="736"/>
      <c r="D16" s="499">
        <f>'Aufteilung Sachkosten'!G16</f>
        <v>0</v>
      </c>
      <c r="E16" s="115">
        <f t="shared" si="0"/>
        <v>0</v>
      </c>
      <c r="G16" s="21"/>
    </row>
    <row r="17" spans="1:7" x14ac:dyDescent="0.3">
      <c r="A17" s="22" t="s">
        <v>54</v>
      </c>
      <c r="B17" s="735" t="s">
        <v>55</v>
      </c>
      <c r="C17" s="736"/>
      <c r="D17" s="499">
        <f>'Aufteilung Sachkosten'!G17</f>
        <v>7300</v>
      </c>
      <c r="E17" s="115">
        <f t="shared" si="0"/>
        <v>1.0526315789473684</v>
      </c>
      <c r="G17" s="21"/>
    </row>
    <row r="18" spans="1:7" x14ac:dyDescent="0.3">
      <c r="A18" s="23" t="s">
        <v>56</v>
      </c>
      <c r="B18" s="735" t="s">
        <v>57</v>
      </c>
      <c r="C18" s="736"/>
      <c r="D18" s="499">
        <f>'Aufteilung Sachkosten'!G18</f>
        <v>4000.0000000000005</v>
      </c>
      <c r="E18" s="115">
        <f t="shared" si="0"/>
        <v>0.57678442682047593</v>
      </c>
      <c r="G18" s="21"/>
    </row>
    <row r="19" spans="1:7" x14ac:dyDescent="0.3">
      <c r="A19" s="24" t="s">
        <v>58</v>
      </c>
      <c r="B19" s="735" t="s">
        <v>59</v>
      </c>
      <c r="C19" s="736"/>
      <c r="D19" s="499">
        <f>'Aufteilung Sachkosten'!G19</f>
        <v>5000</v>
      </c>
      <c r="E19" s="115">
        <f t="shared" si="0"/>
        <v>0.72098053352559477</v>
      </c>
      <c r="G19" s="21"/>
    </row>
    <row r="20" spans="1:7" x14ac:dyDescent="0.3">
      <c r="A20" s="23" t="s">
        <v>60</v>
      </c>
      <c r="B20" s="735" t="s">
        <v>61</v>
      </c>
      <c r="C20" s="736"/>
      <c r="D20" s="499">
        <f>'Aufteilung Sachkosten'!G20</f>
        <v>3000</v>
      </c>
      <c r="E20" s="115">
        <f t="shared" si="0"/>
        <v>0.43258832011535686</v>
      </c>
      <c r="F20" s="467"/>
      <c r="G20" s="21"/>
    </row>
    <row r="21" spans="1:7" x14ac:dyDescent="0.3">
      <c r="A21" s="24" t="s">
        <v>62</v>
      </c>
      <c r="B21" s="735" t="s">
        <v>63</v>
      </c>
      <c r="C21" s="736"/>
      <c r="D21" s="499">
        <f>'Aufteilung Sachkosten'!G21</f>
        <v>1000</v>
      </c>
      <c r="E21" s="115">
        <f t="shared" si="0"/>
        <v>0.14419610670511895</v>
      </c>
      <c r="F21" s="467"/>
      <c r="G21" s="21"/>
    </row>
    <row r="22" spans="1:7" x14ac:dyDescent="0.3">
      <c r="A22" s="23" t="s">
        <v>64</v>
      </c>
      <c r="B22" s="735" t="s">
        <v>65</v>
      </c>
      <c r="C22" s="736"/>
      <c r="D22" s="499">
        <f>'Aufteilung Sachkosten'!G22</f>
        <v>3000</v>
      </c>
      <c r="E22" s="115">
        <f t="shared" si="0"/>
        <v>0.43258832011535686</v>
      </c>
      <c r="F22" s="467"/>
      <c r="G22" s="21"/>
    </row>
    <row r="23" spans="1:7" x14ac:dyDescent="0.3">
      <c r="A23" s="24" t="s">
        <v>66</v>
      </c>
      <c r="B23" s="735" t="s">
        <v>67</v>
      </c>
      <c r="C23" s="736"/>
      <c r="D23" s="499">
        <f>'Aufteilung Sachkosten'!G23</f>
        <v>2500</v>
      </c>
      <c r="E23" s="115">
        <f t="shared" si="0"/>
        <v>0.36049026676279738</v>
      </c>
      <c r="G23" s="21"/>
    </row>
    <row r="24" spans="1:7" x14ac:dyDescent="0.3">
      <c r="A24" s="740" t="s">
        <v>68</v>
      </c>
      <c r="B24" s="741"/>
      <c r="C24" s="741"/>
      <c r="D24" s="116">
        <f>SUM(D11:D23)</f>
        <v>95800</v>
      </c>
      <c r="E24" s="117">
        <f>SUM(E12:E23)</f>
        <v>13.813987022350396</v>
      </c>
      <c r="G24" s="21"/>
    </row>
  </sheetData>
  <mergeCells count="14">
    <mergeCell ref="B23:C23"/>
    <mergeCell ref="A24:C24"/>
    <mergeCell ref="B17:C17"/>
    <mergeCell ref="B18:C18"/>
    <mergeCell ref="B19:C19"/>
    <mergeCell ref="B20:C20"/>
    <mergeCell ref="B21:C21"/>
    <mergeCell ref="B22:C22"/>
    <mergeCell ref="B16:C16"/>
    <mergeCell ref="C1:E1"/>
    <mergeCell ref="B12:C12"/>
    <mergeCell ref="B13:C13"/>
    <mergeCell ref="B14:C14"/>
    <mergeCell ref="B15:C15"/>
  </mergeCells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B1:O55"/>
  <sheetViews>
    <sheetView showGridLines="0" tabSelected="1" zoomScaleNormal="100" zoomScalePageLayoutView="150" workbookViewId="0">
      <selection activeCell="M6" sqref="M6"/>
    </sheetView>
  </sheetViews>
  <sheetFormatPr baseColWidth="10" defaultColWidth="9.796875" defaultRowHeight="13.8" x14ac:dyDescent="0.25"/>
  <cols>
    <col min="1" max="1" width="2.69921875" style="128" customWidth="1"/>
    <col min="2" max="3" width="9.3984375" style="128" customWidth="1"/>
    <col min="4" max="6" width="9.796875" style="128" customWidth="1"/>
    <col min="7" max="7" width="23.19921875" style="128" customWidth="1"/>
    <col min="8" max="8" width="11.69921875" style="128" customWidth="1"/>
    <col min="9" max="9" width="13.19921875" style="128" bestFit="1" customWidth="1"/>
    <col min="10" max="10" width="13" style="128" bestFit="1" customWidth="1"/>
    <col min="11" max="11" width="13.5" style="128" customWidth="1"/>
    <col min="12" max="12" width="12.19921875" style="128" bestFit="1" customWidth="1"/>
    <col min="13" max="13" width="10.69921875" style="128" bestFit="1" customWidth="1"/>
    <col min="14" max="14" width="10.296875" style="128" customWidth="1"/>
    <col min="15" max="15" width="8.8984375" style="128" bestFit="1" customWidth="1"/>
    <col min="16" max="17" width="9.796875" style="128"/>
    <col min="18" max="18" width="10.5" style="128" bestFit="1" customWidth="1"/>
    <col min="19" max="16384" width="9.796875" style="128"/>
  </cols>
  <sheetData>
    <row r="1" spans="2:12" x14ac:dyDescent="0.25">
      <c r="B1" s="746" t="s">
        <v>169</v>
      </c>
      <c r="C1" s="747"/>
      <c r="D1" s="125" t="s">
        <v>170</v>
      </c>
      <c r="E1" s="125"/>
      <c r="F1" s="125"/>
      <c r="G1" s="125"/>
      <c r="H1" s="125"/>
      <c r="I1" s="126"/>
      <c r="J1" s="126"/>
      <c r="K1" s="127"/>
    </row>
    <row r="2" spans="2:12" ht="33" customHeight="1" thickBot="1" x14ac:dyDescent="0.3">
      <c r="B2" s="748"/>
      <c r="C2" s="749"/>
      <c r="D2" s="129" t="s">
        <v>323</v>
      </c>
      <c r="E2" s="130"/>
      <c r="F2" s="130"/>
      <c r="G2" s="130"/>
      <c r="H2" s="131" t="s">
        <v>171</v>
      </c>
      <c r="K2" s="132"/>
    </row>
    <row r="3" spans="2:12" ht="14.4" thickBot="1" x14ac:dyDescent="0.3">
      <c r="B3" s="133" t="s">
        <v>0</v>
      </c>
      <c r="C3" s="134" t="s">
        <v>1</v>
      </c>
      <c r="D3" s="742" t="s">
        <v>172</v>
      </c>
      <c r="E3" s="743"/>
      <c r="F3" s="743"/>
      <c r="G3" s="743"/>
      <c r="H3" s="743"/>
      <c r="I3" s="744"/>
      <c r="J3" s="744"/>
      <c r="K3" s="745"/>
    </row>
    <row r="4" spans="2:12" ht="30.9" customHeight="1" thickBot="1" x14ac:dyDescent="0.3">
      <c r="B4" s="135"/>
      <c r="C4" s="136"/>
      <c r="D4" s="750" t="s">
        <v>173</v>
      </c>
      <c r="E4" s="751"/>
      <c r="F4" s="751"/>
      <c r="G4" s="751"/>
      <c r="H4" s="751"/>
      <c r="I4" s="137" t="s">
        <v>174</v>
      </c>
      <c r="J4" s="138" t="s">
        <v>175</v>
      </c>
      <c r="K4" s="139" t="s">
        <v>176</v>
      </c>
    </row>
    <row r="5" spans="2:12" x14ac:dyDescent="0.25">
      <c r="B5" s="140"/>
      <c r="C5" s="141"/>
      <c r="D5" s="752" t="s">
        <v>282</v>
      </c>
      <c r="E5" s="753"/>
      <c r="F5" s="753"/>
      <c r="G5" s="753"/>
      <c r="H5" s="753"/>
      <c r="I5" s="753"/>
      <c r="J5" s="753"/>
      <c r="K5" s="754"/>
    </row>
    <row r="6" spans="2:12" ht="14.4" thickBot="1" x14ac:dyDescent="0.3">
      <c r="B6" s="140"/>
      <c r="C6" s="141"/>
      <c r="D6" s="755" t="s">
        <v>177</v>
      </c>
      <c r="E6" s="756"/>
      <c r="F6" s="756"/>
      <c r="G6" s="756"/>
      <c r="H6" s="757"/>
      <c r="I6" s="142">
        <v>80000</v>
      </c>
      <c r="J6" s="143">
        <v>70000</v>
      </c>
      <c r="K6" s="144">
        <v>50000</v>
      </c>
    </row>
    <row r="7" spans="2:12" ht="14.4" thickBot="1" x14ac:dyDescent="0.3">
      <c r="B7" s="524">
        <v>1.2E-2</v>
      </c>
      <c r="C7" s="525">
        <v>2.5000000000000001E-2</v>
      </c>
      <c r="D7" s="758" t="s">
        <v>178</v>
      </c>
      <c r="E7" s="759"/>
      <c r="F7" s="759"/>
      <c r="G7" s="145"/>
      <c r="H7" s="146">
        <v>1.8500000000000003E-2</v>
      </c>
      <c r="I7" s="147">
        <f>ROUND(I6*$H$7,2)</f>
        <v>1480</v>
      </c>
      <c r="J7" s="148">
        <f t="shared" ref="J7:K7" si="0">ROUND(J6*$H$7,2)</f>
        <v>1295</v>
      </c>
      <c r="K7" s="149">
        <f t="shared" si="0"/>
        <v>925</v>
      </c>
      <c r="L7" s="150"/>
    </row>
    <row r="8" spans="2:12" ht="15.6" thickTop="1" thickBot="1" x14ac:dyDescent="0.3">
      <c r="B8" s="526"/>
      <c r="C8" s="527"/>
      <c r="D8" s="151" t="s">
        <v>179</v>
      </c>
      <c r="E8" s="152"/>
      <c r="F8" s="152"/>
      <c r="G8" s="152"/>
      <c r="H8" s="153"/>
      <c r="I8" s="154">
        <f>SUM(I6:I7)</f>
        <v>81480</v>
      </c>
      <c r="J8" s="155">
        <f t="shared" ref="J8:K8" si="1">SUM(J6:J7)</f>
        <v>71295</v>
      </c>
      <c r="K8" s="156">
        <f t="shared" si="1"/>
        <v>50925</v>
      </c>
    </row>
    <row r="9" spans="2:12" ht="15" customHeight="1" thickBot="1" x14ac:dyDescent="0.3">
      <c r="B9" s="526"/>
      <c r="C9" s="527"/>
      <c r="D9" s="760" t="s">
        <v>180</v>
      </c>
      <c r="E9" s="761"/>
      <c r="F9" s="761"/>
      <c r="G9" s="761"/>
      <c r="H9" s="761"/>
      <c r="I9" s="157"/>
      <c r="J9" s="157"/>
      <c r="K9" s="158"/>
    </row>
    <row r="10" spans="2:12" ht="14.4" thickBot="1" x14ac:dyDescent="0.3">
      <c r="B10" s="524">
        <v>0.05</v>
      </c>
      <c r="C10" s="525">
        <v>0.2</v>
      </c>
      <c r="D10" s="159" t="s">
        <v>181</v>
      </c>
      <c r="E10" s="160"/>
      <c r="F10" s="161"/>
      <c r="G10" s="160"/>
      <c r="H10" s="146">
        <v>0.125</v>
      </c>
      <c r="I10" s="162">
        <f>I8*$H$10</f>
        <v>10185</v>
      </c>
      <c r="J10" s="163">
        <f>J8*$H$10</f>
        <v>8911.875</v>
      </c>
      <c r="K10" s="164">
        <f>K8*$H$10</f>
        <v>6365.625</v>
      </c>
      <c r="L10" s="150"/>
    </row>
    <row r="11" spans="2:12" ht="15" customHeight="1" thickBot="1" x14ac:dyDescent="0.3">
      <c r="B11" s="524">
        <v>1.4999999999999999E-2</v>
      </c>
      <c r="C11" s="525">
        <v>0.1</v>
      </c>
      <c r="D11" s="762" t="s">
        <v>182</v>
      </c>
      <c r="E11" s="763"/>
      <c r="F11" s="763"/>
      <c r="G11" s="763"/>
      <c r="H11" s="165">
        <v>5.7500000000000002E-2</v>
      </c>
      <c r="I11" s="166">
        <f>I8*$H$11</f>
        <v>4685.1000000000004</v>
      </c>
      <c r="J11" s="167">
        <f>J8*$H$11</f>
        <v>4099.4625000000005</v>
      </c>
      <c r="K11" s="168">
        <f>K8*$H$11</f>
        <v>2928.1875</v>
      </c>
      <c r="L11" s="150"/>
    </row>
    <row r="12" spans="2:12" ht="15" thickBot="1" x14ac:dyDescent="0.3">
      <c r="B12" s="528"/>
      <c r="C12" s="529"/>
      <c r="D12" s="764" t="s">
        <v>183</v>
      </c>
      <c r="E12" s="765"/>
      <c r="F12" s="765"/>
      <c r="G12" s="765"/>
      <c r="H12" s="766"/>
      <c r="I12" s="162">
        <f>SUM(I8:I11)</f>
        <v>96350.1</v>
      </c>
      <c r="J12" s="163">
        <f>SUM(J8:J11)</f>
        <v>84306.337499999994</v>
      </c>
      <c r="K12" s="164">
        <f>SUM(K8:K11)</f>
        <v>60218.8125</v>
      </c>
    </row>
    <row r="13" spans="2:12" ht="15.75" customHeight="1" thickBot="1" x14ac:dyDescent="0.3">
      <c r="B13" s="524">
        <v>0</v>
      </c>
      <c r="C13" s="525">
        <v>0.04</v>
      </c>
      <c r="D13" s="767" t="s">
        <v>184</v>
      </c>
      <c r="E13" s="768"/>
      <c r="F13" s="768"/>
      <c r="G13" s="169"/>
      <c r="H13" s="170">
        <v>0.02</v>
      </c>
      <c r="I13" s="171">
        <f>ROUND(I12*$H$13,2)</f>
        <v>1927</v>
      </c>
      <c r="J13" s="172">
        <f>ROUND(J12*$H$13,2)</f>
        <v>1686.13</v>
      </c>
      <c r="K13" s="173">
        <f>ROUND(K12*$H$13,2)</f>
        <v>1204.3800000000001</v>
      </c>
      <c r="L13" s="150"/>
    </row>
    <row r="14" spans="2:12" ht="16.649999999999999" customHeight="1" thickBot="1" x14ac:dyDescent="0.35">
      <c r="B14" s="135"/>
      <c r="C14" s="141"/>
      <c r="D14" s="769" t="s">
        <v>185</v>
      </c>
      <c r="E14" s="770"/>
      <c r="F14" s="770"/>
      <c r="G14" s="770"/>
      <c r="H14" s="771"/>
      <c r="I14" s="174">
        <f>SUM(I12:I13)</f>
        <v>98277.1</v>
      </c>
      <c r="J14" s="175">
        <f t="shared" ref="J14:K14" si="2">SUM(J12:J13)</f>
        <v>85992.467499999999</v>
      </c>
      <c r="K14" s="176">
        <f t="shared" si="2"/>
        <v>61423.192499999997</v>
      </c>
    </row>
    <row r="15" spans="2:12" ht="14.4" thickBot="1" x14ac:dyDescent="0.3">
      <c r="B15" s="140"/>
      <c r="C15" s="140"/>
      <c r="D15" s="130"/>
      <c r="E15" s="130"/>
      <c r="F15" s="130"/>
      <c r="G15" s="130"/>
      <c r="H15" s="130"/>
      <c r="I15" s="177"/>
      <c r="J15" s="177"/>
      <c r="K15" s="177"/>
    </row>
    <row r="16" spans="2:12" ht="15.75" customHeight="1" thickBot="1" x14ac:dyDescent="0.3">
      <c r="B16" s="140"/>
      <c r="C16" s="140"/>
      <c r="D16" s="742" t="s">
        <v>186</v>
      </c>
      <c r="E16" s="743"/>
      <c r="F16" s="743"/>
      <c r="G16" s="743"/>
      <c r="H16" s="743"/>
      <c r="I16" s="744"/>
      <c r="J16" s="744"/>
      <c r="K16" s="745"/>
      <c r="L16" s="178"/>
    </row>
    <row r="17" spans="2:12" ht="15.75" customHeight="1" thickBot="1" x14ac:dyDescent="0.3">
      <c r="B17" s="140"/>
      <c r="C17" s="140"/>
      <c r="D17" s="775" t="s">
        <v>187</v>
      </c>
      <c r="E17" s="776"/>
      <c r="F17" s="776"/>
      <c r="G17" s="776"/>
      <c r="H17" s="777"/>
      <c r="I17" s="179" t="s">
        <v>188</v>
      </c>
      <c r="J17" s="180" t="s">
        <v>189</v>
      </c>
      <c r="K17" s="181" t="s">
        <v>190</v>
      </c>
      <c r="L17" s="178"/>
    </row>
    <row r="18" spans="2:12" ht="15.75" customHeight="1" x14ac:dyDescent="0.25">
      <c r="B18" s="140"/>
      <c r="C18" s="140"/>
      <c r="D18" s="772" t="s">
        <v>191</v>
      </c>
      <c r="E18" s="773"/>
      <c r="F18" s="773"/>
      <c r="G18" s="773"/>
      <c r="H18" s="774"/>
      <c r="I18" s="182">
        <v>0.75</v>
      </c>
      <c r="J18" s="183">
        <v>220</v>
      </c>
      <c r="K18" s="184">
        <f>I18*J18</f>
        <v>165</v>
      </c>
      <c r="L18" s="178"/>
    </row>
    <row r="19" spans="2:12" ht="15.75" customHeight="1" x14ac:dyDescent="0.25">
      <c r="B19" s="140"/>
      <c r="C19" s="140"/>
      <c r="D19" s="772" t="s">
        <v>192</v>
      </c>
      <c r="E19" s="773"/>
      <c r="F19" s="773"/>
      <c r="G19" s="773"/>
      <c r="H19" s="774"/>
      <c r="I19" s="185">
        <v>0.40050000000000002</v>
      </c>
      <c r="J19" s="186">
        <v>220</v>
      </c>
      <c r="K19" s="187">
        <f>I19*J19</f>
        <v>88.11</v>
      </c>
      <c r="L19" s="178"/>
    </row>
    <row r="20" spans="2:12" ht="15.75" customHeight="1" x14ac:dyDescent="0.25">
      <c r="B20" s="140"/>
      <c r="C20" s="140"/>
      <c r="D20" s="772" t="s">
        <v>193</v>
      </c>
      <c r="E20" s="773"/>
      <c r="F20" s="773"/>
      <c r="G20" s="773"/>
      <c r="H20" s="774"/>
      <c r="I20" s="185">
        <v>0</v>
      </c>
      <c r="J20" s="186">
        <v>0</v>
      </c>
      <c r="K20" s="187">
        <f t="shared" ref="K20:K21" si="3">I20*J20</f>
        <v>0</v>
      </c>
      <c r="L20" s="178"/>
    </row>
    <row r="21" spans="2:12" ht="15.75" customHeight="1" thickBot="1" x14ac:dyDescent="0.3">
      <c r="B21" s="140"/>
      <c r="C21" s="140"/>
      <c r="D21" s="778" t="s">
        <v>194</v>
      </c>
      <c r="E21" s="779"/>
      <c r="F21" s="779"/>
      <c r="G21" s="779"/>
      <c r="H21" s="780"/>
      <c r="I21" s="188">
        <v>0</v>
      </c>
      <c r="J21" s="189">
        <v>0</v>
      </c>
      <c r="K21" s="190">
        <f t="shared" si="3"/>
        <v>0</v>
      </c>
      <c r="L21" s="178"/>
    </row>
    <row r="22" spans="2:12" ht="15.75" customHeight="1" thickBot="1" x14ac:dyDescent="0.3">
      <c r="B22" s="140"/>
      <c r="C22" s="140"/>
      <c r="D22" s="769" t="s">
        <v>195</v>
      </c>
      <c r="E22" s="781"/>
      <c r="F22" s="781"/>
      <c r="G22" s="781"/>
      <c r="H22" s="782"/>
      <c r="I22" s="783"/>
      <c r="J22" s="783"/>
      <c r="K22" s="191">
        <f>SUM(K18:K21)</f>
        <v>253.11</v>
      </c>
      <c r="L22" s="178"/>
    </row>
    <row r="23" spans="2:12" ht="15.75" customHeight="1" thickBot="1" x14ac:dyDescent="0.3">
      <c r="B23" s="140"/>
      <c r="C23" s="140"/>
      <c r="D23" s="775" t="s">
        <v>196</v>
      </c>
      <c r="E23" s="776"/>
      <c r="F23" s="776"/>
      <c r="G23" s="776"/>
      <c r="H23" s="777"/>
      <c r="I23" s="179" t="s">
        <v>188</v>
      </c>
      <c r="J23" s="180" t="s">
        <v>189</v>
      </c>
      <c r="K23" s="181" t="s">
        <v>190</v>
      </c>
      <c r="L23" s="178"/>
    </row>
    <row r="24" spans="2:12" ht="15.75" customHeight="1" x14ac:dyDescent="0.25">
      <c r="B24" s="140"/>
      <c r="C24" s="140"/>
      <c r="D24" s="772" t="s">
        <v>197</v>
      </c>
      <c r="E24" s="773"/>
      <c r="F24" s="773"/>
      <c r="G24" s="773"/>
      <c r="H24" s="774"/>
      <c r="I24" s="182">
        <v>0</v>
      </c>
      <c r="J24" s="186">
        <v>0</v>
      </c>
      <c r="K24" s="184">
        <f>I24*J24</f>
        <v>0</v>
      </c>
      <c r="L24" s="178"/>
    </row>
    <row r="25" spans="2:12" ht="15.75" customHeight="1" x14ac:dyDescent="0.25">
      <c r="B25" s="140"/>
      <c r="C25" s="140"/>
      <c r="D25" s="772" t="s">
        <v>198</v>
      </c>
      <c r="E25" s="773"/>
      <c r="F25" s="773"/>
      <c r="G25" s="773"/>
      <c r="H25" s="774"/>
      <c r="I25" s="185">
        <v>0</v>
      </c>
      <c r="J25" s="186">
        <v>0</v>
      </c>
      <c r="K25" s="187">
        <f t="shared" ref="K25:K27" si="4">I25*J25</f>
        <v>0</v>
      </c>
      <c r="L25" s="178"/>
    </row>
    <row r="26" spans="2:12" ht="15.75" customHeight="1" x14ac:dyDescent="0.25">
      <c r="B26" s="140"/>
      <c r="C26" s="140"/>
      <c r="D26" s="772" t="s">
        <v>199</v>
      </c>
      <c r="E26" s="773"/>
      <c r="F26" s="773"/>
      <c r="G26" s="773"/>
      <c r="H26" s="774"/>
      <c r="I26" s="185">
        <v>0</v>
      </c>
      <c r="J26" s="186">
        <v>0</v>
      </c>
      <c r="K26" s="187">
        <f t="shared" si="4"/>
        <v>0</v>
      </c>
      <c r="L26" s="178"/>
    </row>
    <row r="27" spans="2:12" ht="15.75" customHeight="1" x14ac:dyDescent="0.25">
      <c r="B27" s="140"/>
      <c r="C27" s="140"/>
      <c r="D27" s="772" t="s">
        <v>27</v>
      </c>
      <c r="E27" s="773"/>
      <c r="F27" s="773"/>
      <c r="G27" s="773"/>
      <c r="H27" s="774"/>
      <c r="I27" s="185">
        <v>0</v>
      </c>
      <c r="J27" s="186">
        <v>0</v>
      </c>
      <c r="K27" s="187">
        <f t="shared" si="4"/>
        <v>0</v>
      </c>
      <c r="L27" s="178"/>
    </row>
    <row r="28" spans="2:12" ht="15.75" customHeight="1" thickBot="1" x14ac:dyDescent="0.3">
      <c r="B28" s="140"/>
      <c r="C28" s="140"/>
      <c r="D28" s="787" t="s">
        <v>194</v>
      </c>
      <c r="E28" s="788"/>
      <c r="F28" s="788"/>
      <c r="G28" s="788"/>
      <c r="H28" s="192"/>
      <c r="I28" s="193">
        <v>0</v>
      </c>
      <c r="J28" s="186">
        <v>0</v>
      </c>
      <c r="K28" s="190">
        <f>I28*J28</f>
        <v>0</v>
      </c>
      <c r="L28" s="178"/>
    </row>
    <row r="29" spans="2:12" ht="15.75" customHeight="1" thickBot="1" x14ac:dyDescent="0.3">
      <c r="B29" s="140"/>
      <c r="C29" s="141"/>
      <c r="D29" s="775" t="s">
        <v>200</v>
      </c>
      <c r="E29" s="776"/>
      <c r="F29" s="776"/>
      <c r="G29" s="776"/>
      <c r="H29" s="776"/>
      <c r="I29" s="789"/>
      <c r="J29" s="789"/>
      <c r="K29" s="194">
        <f>SUM(K24:K28)</f>
        <v>0</v>
      </c>
      <c r="L29" s="178"/>
    </row>
    <row r="30" spans="2:12" ht="15.75" customHeight="1" thickBot="1" x14ac:dyDescent="0.3">
      <c r="B30" s="140"/>
      <c r="C30" s="141"/>
      <c r="D30" s="790" t="s">
        <v>201</v>
      </c>
      <c r="E30" s="791"/>
      <c r="F30" s="791"/>
      <c r="G30" s="791"/>
      <c r="H30" s="792"/>
      <c r="I30" s="793"/>
      <c r="J30" s="793"/>
      <c r="K30" s="195">
        <f>K22+K29</f>
        <v>253.11</v>
      </c>
      <c r="L30" s="178"/>
    </row>
    <row r="31" spans="2:12" ht="15.75" customHeight="1" thickBot="1" x14ac:dyDescent="0.3">
      <c r="B31" s="140"/>
      <c r="C31" s="140"/>
      <c r="D31" s="130"/>
      <c r="E31" s="130"/>
      <c r="F31" s="130"/>
      <c r="G31" s="130"/>
      <c r="H31" s="130"/>
    </row>
    <row r="32" spans="2:12" ht="15.75" customHeight="1" thickBot="1" x14ac:dyDescent="0.35">
      <c r="B32" s="140"/>
      <c r="C32" s="140"/>
      <c r="D32" s="794" t="s">
        <v>202</v>
      </c>
      <c r="E32" s="795"/>
      <c r="F32" s="795"/>
      <c r="G32" s="795"/>
      <c r="H32" s="795"/>
      <c r="I32" s="196" t="s">
        <v>190</v>
      </c>
      <c r="K32" s="197"/>
    </row>
    <row r="33" spans="2:15" ht="15.75" customHeight="1" thickBot="1" x14ac:dyDescent="0.35">
      <c r="B33" s="198" t="s">
        <v>321</v>
      </c>
      <c r="C33" s="199" t="s">
        <v>322</v>
      </c>
      <c r="D33" s="772" t="s">
        <v>203</v>
      </c>
      <c r="E33" s="773"/>
      <c r="F33" s="773"/>
      <c r="G33" s="773"/>
      <c r="H33" s="788"/>
      <c r="I33" s="200">
        <f>'Personal Grundleistung'!$D$7</f>
        <v>1562</v>
      </c>
      <c r="K33" s="197"/>
    </row>
    <row r="34" spans="2:15" ht="15.75" customHeight="1" thickBot="1" x14ac:dyDescent="0.35">
      <c r="B34" s="201">
        <v>0.12</v>
      </c>
      <c r="C34" s="201">
        <v>0.2</v>
      </c>
      <c r="D34" s="796" t="s">
        <v>204</v>
      </c>
      <c r="E34" s="797"/>
      <c r="F34" s="797"/>
      <c r="G34" s="797"/>
      <c r="H34" s="202">
        <f>IF(($K$30/$I$33)&gt;$C$34,$C$34,IF(($K$30/$I$33)&lt;$B$34,$B$34,($K$30/$I$33)))</f>
        <v>0.16204225352112678</v>
      </c>
      <c r="I34" s="190">
        <f>-H34*I33</f>
        <v>-253.11</v>
      </c>
      <c r="K34" s="197"/>
      <c r="L34" s="150"/>
      <c r="M34" s="203"/>
    </row>
    <row r="35" spans="2:15" ht="15.75" customHeight="1" thickBot="1" x14ac:dyDescent="0.3">
      <c r="B35" s="204"/>
      <c r="C35" s="204"/>
      <c r="D35" s="775" t="s">
        <v>205</v>
      </c>
      <c r="E35" s="776"/>
      <c r="F35" s="776"/>
      <c r="G35" s="776"/>
      <c r="H35" s="781"/>
      <c r="I35" s="205">
        <f>SUM(I33:I34)</f>
        <v>1308.8899999999999</v>
      </c>
      <c r="K35" s="178"/>
    </row>
    <row r="36" spans="2:15" ht="15.75" customHeight="1" thickBot="1" x14ac:dyDescent="0.3">
      <c r="B36" s="140"/>
      <c r="C36" s="140"/>
      <c r="D36" s="206"/>
      <c r="E36" s="206"/>
      <c r="F36" s="206"/>
      <c r="G36" s="206"/>
      <c r="H36" s="206"/>
      <c r="I36" s="206"/>
      <c r="J36" s="206"/>
      <c r="K36" s="206"/>
      <c r="L36" s="178"/>
    </row>
    <row r="37" spans="2:15" ht="15.75" customHeight="1" thickBot="1" x14ac:dyDescent="0.3">
      <c r="B37" s="140"/>
      <c r="C37" s="140"/>
      <c r="D37" s="743" t="s">
        <v>206</v>
      </c>
      <c r="E37" s="743"/>
      <c r="F37" s="743"/>
      <c r="G37" s="743"/>
      <c r="H37" s="743"/>
      <c r="I37" s="743"/>
      <c r="J37" s="743"/>
      <c r="K37" s="798"/>
      <c r="L37" s="178"/>
    </row>
    <row r="38" spans="2:15" ht="30.9" customHeight="1" x14ac:dyDescent="0.25">
      <c r="B38" s="140"/>
      <c r="C38" s="140"/>
      <c r="D38" s="799" t="s">
        <v>173</v>
      </c>
      <c r="E38" s="800"/>
      <c r="F38" s="800"/>
      <c r="G38" s="800"/>
      <c r="H38" s="801"/>
      <c r="I38" s="207" t="s">
        <v>207</v>
      </c>
      <c r="J38" s="208" t="s">
        <v>175</v>
      </c>
      <c r="K38" s="209" t="s">
        <v>176</v>
      </c>
      <c r="L38" s="178"/>
    </row>
    <row r="39" spans="2:15" ht="14.4" thickBot="1" x14ac:dyDescent="0.3">
      <c r="B39" s="140"/>
      <c r="C39" s="140"/>
      <c r="D39" s="784" t="s">
        <v>208</v>
      </c>
      <c r="E39" s="785"/>
      <c r="F39" s="785"/>
      <c r="G39" s="785"/>
      <c r="H39" s="786"/>
      <c r="I39" s="210">
        <f>I14</f>
        <v>98277.1</v>
      </c>
      <c r="J39" s="211">
        <f>J14</f>
        <v>85992.467499999999</v>
      </c>
      <c r="K39" s="212">
        <f>K14</f>
        <v>61423.192499999997</v>
      </c>
      <c r="L39" s="178"/>
    </row>
    <row r="40" spans="2:15" ht="14.4" thickBot="1" x14ac:dyDescent="0.3">
      <c r="B40" s="201">
        <v>1</v>
      </c>
      <c r="C40" s="201">
        <v>1</v>
      </c>
      <c r="D40" s="802" t="s">
        <v>209</v>
      </c>
      <c r="E40" s="803"/>
      <c r="F40" s="803"/>
      <c r="G40" s="803"/>
      <c r="H40" s="804"/>
      <c r="I40" s="213">
        <v>1</v>
      </c>
      <c r="J40" s="214">
        <v>1</v>
      </c>
      <c r="K40" s="215">
        <v>1</v>
      </c>
      <c r="L40" s="150"/>
    </row>
    <row r="41" spans="2:15" ht="15" thickTop="1" thickBot="1" x14ac:dyDescent="0.3">
      <c r="B41" s="140"/>
      <c r="C41" s="140"/>
      <c r="D41" s="805" t="s">
        <v>210</v>
      </c>
      <c r="E41" s="806"/>
      <c r="F41" s="806"/>
      <c r="G41" s="806"/>
      <c r="H41" s="807"/>
      <c r="I41" s="216">
        <f>$I$35</f>
        <v>1308.8899999999999</v>
      </c>
      <c r="J41" s="217">
        <f t="shared" ref="J41:K41" si="5">$I$35</f>
        <v>1308.8899999999999</v>
      </c>
      <c r="K41" s="218">
        <f t="shared" si="5"/>
        <v>1308.8899999999999</v>
      </c>
      <c r="L41" s="178"/>
    </row>
    <row r="42" spans="2:15" ht="15.75" customHeight="1" thickTop="1" thickBot="1" x14ac:dyDescent="0.3">
      <c r="B42" s="219"/>
      <c r="C42" s="219"/>
      <c r="D42" s="808" t="s">
        <v>211</v>
      </c>
      <c r="E42" s="808"/>
      <c r="F42" s="808"/>
      <c r="G42" s="808"/>
      <c r="H42" s="808"/>
      <c r="I42" s="220">
        <f>ROUND(I39/I40/I41,2)</f>
        <v>75.08</v>
      </c>
      <c r="J42" s="221">
        <f t="shared" ref="J42:K42" si="6">ROUND(J39/J40/J41,2)</f>
        <v>65.7</v>
      </c>
      <c r="K42" s="222">
        <f t="shared" si="6"/>
        <v>46.93</v>
      </c>
      <c r="L42" s="178"/>
    </row>
    <row r="43" spans="2:15" ht="14.4" thickBot="1" x14ac:dyDescent="0.3">
      <c r="I43" s="223"/>
      <c r="J43" s="223"/>
      <c r="L43" s="178"/>
      <c r="O43" s="224"/>
    </row>
    <row r="44" spans="2:15" ht="14.4" thickBot="1" x14ac:dyDescent="0.3">
      <c r="D44" s="742" t="s">
        <v>212</v>
      </c>
      <c r="E44" s="743"/>
      <c r="F44" s="743"/>
      <c r="G44" s="743"/>
      <c r="H44" s="743"/>
      <c r="I44" s="743"/>
      <c r="J44" s="743"/>
      <c r="K44" s="798"/>
      <c r="L44" s="178"/>
      <c r="O44" s="224"/>
    </row>
    <row r="45" spans="2:15" ht="28.2" thickBot="1" x14ac:dyDescent="0.3">
      <c r="D45" s="750" t="s">
        <v>173</v>
      </c>
      <c r="E45" s="751"/>
      <c r="F45" s="751"/>
      <c r="G45" s="751" t="s">
        <v>173</v>
      </c>
      <c r="H45" s="751"/>
      <c r="I45" s="137" t="s">
        <v>207</v>
      </c>
      <c r="J45" s="138" t="s">
        <v>175</v>
      </c>
      <c r="K45" s="139" t="s">
        <v>176</v>
      </c>
      <c r="L45" s="178"/>
      <c r="O45" s="224"/>
    </row>
    <row r="46" spans="2:15" x14ac:dyDescent="0.25">
      <c r="D46" s="225" t="s">
        <v>213</v>
      </c>
      <c r="E46" s="226"/>
      <c r="F46" s="227">
        <v>0.65</v>
      </c>
      <c r="G46" s="226" t="s">
        <v>214</v>
      </c>
      <c r="H46" s="228"/>
      <c r="I46" s="229">
        <f>$I$42*F46</f>
        <v>48.802</v>
      </c>
      <c r="J46" s="230">
        <f>$J$42*F46</f>
        <v>42.705000000000005</v>
      </c>
      <c r="K46" s="231">
        <f>$K$42*F46</f>
        <v>30.5045</v>
      </c>
    </row>
    <row r="47" spans="2:15" x14ac:dyDescent="0.25">
      <c r="D47" s="232" t="s">
        <v>215</v>
      </c>
      <c r="E47" s="233"/>
      <c r="F47" s="234">
        <v>0.45</v>
      </c>
      <c r="G47" s="233" t="s">
        <v>214</v>
      </c>
      <c r="H47" s="235"/>
      <c r="I47" s="236">
        <f>$I$42*F47</f>
        <v>33.786000000000001</v>
      </c>
      <c r="J47" s="237">
        <f>$J$42*F47</f>
        <v>29.565000000000001</v>
      </c>
      <c r="K47" s="238">
        <f>$K$42*F47</f>
        <v>21.118500000000001</v>
      </c>
    </row>
    <row r="48" spans="2:15" x14ac:dyDescent="0.25">
      <c r="D48" s="232" t="s">
        <v>216</v>
      </c>
      <c r="E48" s="233"/>
      <c r="F48" s="234">
        <v>0.35</v>
      </c>
      <c r="G48" s="233" t="s">
        <v>214</v>
      </c>
      <c r="H48" s="235"/>
      <c r="I48" s="236">
        <f>$I$42*F48</f>
        <v>26.277999999999999</v>
      </c>
      <c r="J48" s="237">
        <f>$J$42*F48</f>
        <v>22.995000000000001</v>
      </c>
      <c r="K48" s="238">
        <f>$K$42*F48</f>
        <v>16.4255</v>
      </c>
    </row>
    <row r="49" spans="2:11" ht="14.4" thickBot="1" x14ac:dyDescent="0.3">
      <c r="D49" s="239" t="s">
        <v>217</v>
      </c>
      <c r="E49" s="240"/>
      <c r="F49" s="241">
        <v>0.3</v>
      </c>
      <c r="G49" s="240" t="s">
        <v>214</v>
      </c>
      <c r="H49" s="242"/>
      <c r="I49" s="243">
        <f>$I$42*F49</f>
        <v>22.523999999999997</v>
      </c>
      <c r="J49" s="244">
        <f>$J$42*F49</f>
        <v>19.71</v>
      </c>
      <c r="K49" s="245">
        <f>$K$42*F49</f>
        <v>14.078999999999999</v>
      </c>
    </row>
    <row r="52" spans="2:11" x14ac:dyDescent="0.25">
      <c r="C52" s="246" t="s">
        <v>218</v>
      </c>
      <c r="D52" s="246"/>
      <c r="E52" s="246"/>
      <c r="F52" s="246"/>
      <c r="G52" s="246"/>
      <c r="H52" s="124"/>
    </row>
    <row r="53" spans="2:11" x14ac:dyDescent="0.25">
      <c r="C53" s="247" t="s">
        <v>219</v>
      </c>
      <c r="D53" s="247"/>
      <c r="E53" s="247"/>
      <c r="F53" s="247"/>
      <c r="G53" s="247"/>
      <c r="H53" s="124"/>
    </row>
    <row r="54" spans="2:11" x14ac:dyDescent="0.25">
      <c r="B54" s="248"/>
      <c r="C54" s="124"/>
      <c r="D54" s="124"/>
      <c r="E54" s="124"/>
      <c r="F54" s="124"/>
      <c r="G54" s="124"/>
      <c r="H54" s="124"/>
    </row>
    <row r="55" spans="2:11" x14ac:dyDescent="0.25">
      <c r="B55" s="124"/>
      <c r="C55" s="124"/>
      <c r="D55" s="124"/>
      <c r="E55" s="124"/>
      <c r="F55" s="124"/>
      <c r="G55" s="124"/>
      <c r="K55" s="249" t="s">
        <v>220</v>
      </c>
    </row>
  </sheetData>
  <mergeCells count="41">
    <mergeCell ref="D40:H40"/>
    <mergeCell ref="D41:H41"/>
    <mergeCell ref="D42:H42"/>
    <mergeCell ref="D44:K44"/>
    <mergeCell ref="D45:H45"/>
    <mergeCell ref="D39:H39"/>
    <mergeCell ref="D28:G28"/>
    <mergeCell ref="D29:H29"/>
    <mergeCell ref="I29:J29"/>
    <mergeCell ref="D30:H30"/>
    <mergeCell ref="I30:J30"/>
    <mergeCell ref="D32:H32"/>
    <mergeCell ref="D33:H33"/>
    <mergeCell ref="D34:G34"/>
    <mergeCell ref="D35:H35"/>
    <mergeCell ref="D37:K37"/>
    <mergeCell ref="D38:H38"/>
    <mergeCell ref="I22:J22"/>
    <mergeCell ref="D23:H23"/>
    <mergeCell ref="D24:H24"/>
    <mergeCell ref="D25:H25"/>
    <mergeCell ref="D26:H26"/>
    <mergeCell ref="D27:H27"/>
    <mergeCell ref="D17:H17"/>
    <mergeCell ref="D18:H18"/>
    <mergeCell ref="D19:H19"/>
    <mergeCell ref="D20:H20"/>
    <mergeCell ref="D21:H21"/>
    <mergeCell ref="D22:H22"/>
    <mergeCell ref="D16:K16"/>
    <mergeCell ref="B1:C2"/>
    <mergeCell ref="D3:K3"/>
    <mergeCell ref="D4:H4"/>
    <mergeCell ref="D5:K5"/>
    <mergeCell ref="D6:H6"/>
    <mergeCell ref="D7:F7"/>
    <mergeCell ref="D9:H9"/>
    <mergeCell ref="D11:G11"/>
    <mergeCell ref="D12:H12"/>
    <mergeCell ref="D13:F13"/>
    <mergeCell ref="D14:H14"/>
  </mergeCells>
  <pageMargins left="0.70866141732283472" right="0.70866141732283472" top="0.78740157480314965" bottom="0.78740157480314965" header="0.31496062992125984" footer="0.31496062992125984"/>
  <pageSetup paperSize="9" scale="76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H20"/>
  <sheetViews>
    <sheetView workbookViewId="0">
      <selection activeCell="F29" sqref="F29"/>
    </sheetView>
  </sheetViews>
  <sheetFormatPr baseColWidth="10" defaultRowHeight="13.8" x14ac:dyDescent="0.25"/>
  <cols>
    <col min="1" max="1" width="20.19921875" customWidth="1"/>
    <col min="2" max="2" width="14.5" bestFit="1" customWidth="1"/>
    <col min="3" max="3" width="15" bestFit="1" customWidth="1"/>
    <col min="4" max="4" width="12.59765625" bestFit="1" customWidth="1"/>
  </cols>
  <sheetData>
    <row r="2" spans="1:8" ht="21" x14ac:dyDescent="0.4">
      <c r="A2" s="809" t="s">
        <v>273</v>
      </c>
      <c r="B2" s="809"/>
      <c r="C2" s="809"/>
      <c r="D2" s="809"/>
      <c r="E2" s="809"/>
      <c r="F2" s="809"/>
      <c r="G2" s="809"/>
      <c r="H2" s="809"/>
    </row>
    <row r="3" spans="1:8" s="506" customFormat="1" x14ac:dyDescent="0.25">
      <c r="A3" s="124"/>
      <c r="B3" s="124"/>
      <c r="C3" s="124"/>
      <c r="D3" s="124"/>
      <c r="E3" s="512"/>
      <c r="F3" s="513"/>
      <c r="G3" s="514"/>
      <c r="H3" s="514"/>
    </row>
    <row r="4" spans="1:8" ht="27.6" x14ac:dyDescent="0.25">
      <c r="A4" s="124"/>
      <c r="B4" s="124"/>
      <c r="C4" s="124"/>
      <c r="D4" s="124"/>
      <c r="E4" s="512"/>
      <c r="F4" s="513"/>
      <c r="G4" s="515" t="s">
        <v>165</v>
      </c>
      <c r="H4" s="515" t="s">
        <v>166</v>
      </c>
    </row>
    <row r="5" spans="1:8" x14ac:dyDescent="0.25">
      <c r="A5" s="124"/>
      <c r="B5" s="124"/>
      <c r="C5" s="462" t="s">
        <v>272</v>
      </c>
      <c r="D5" s="316" t="s">
        <v>278</v>
      </c>
      <c r="E5" s="516" t="s">
        <v>274</v>
      </c>
      <c r="F5" s="513"/>
      <c r="G5" s="521">
        <f>Kostenträgerrechnung!H33/Kostenträgerrechnung!$E$33</f>
        <v>0.34700362531099366</v>
      </c>
      <c r="H5" s="521">
        <f>Kostenträgerrechnung!I33/Kostenträgerrechnung!$E$33</f>
        <v>0.65299637468900651</v>
      </c>
    </row>
    <row r="6" spans="1:8" x14ac:dyDescent="0.25">
      <c r="A6" s="593" t="s">
        <v>276</v>
      </c>
      <c r="B6" s="594" t="s">
        <v>271</v>
      </c>
      <c r="C6" s="461">
        <v>45000</v>
      </c>
      <c r="D6" s="466">
        <f>IF(ISBLANK(C8),C6*C9,C8)</f>
        <v>11250</v>
      </c>
      <c r="E6" s="520">
        <f>D6/Kostenträgerrechnung!I3</f>
        <v>1.6222062004325883</v>
      </c>
      <c r="F6" s="513"/>
      <c r="G6" s="463">
        <f>$E$6*G5</f>
        <v>0.56291143255208054</v>
      </c>
      <c r="H6" s="463">
        <f>$E$6*H5</f>
        <v>1.059294767880508</v>
      </c>
    </row>
    <row r="7" spans="1:8" x14ac:dyDescent="0.25">
      <c r="A7" s="325"/>
      <c r="B7" s="325"/>
      <c r="C7" s="316" t="s">
        <v>277</v>
      </c>
      <c r="D7" s="124"/>
      <c r="E7" s="512"/>
      <c r="F7" s="513"/>
      <c r="G7" s="517"/>
      <c r="H7" s="517"/>
    </row>
    <row r="8" spans="1:8" x14ac:dyDescent="0.25">
      <c r="A8" s="124" t="s">
        <v>281</v>
      </c>
      <c r="B8" s="124" t="s">
        <v>279</v>
      </c>
      <c r="C8" s="461"/>
      <c r="D8" s="124"/>
      <c r="E8" s="512"/>
      <c r="F8" s="518" t="s">
        <v>275</v>
      </c>
      <c r="G8" s="464">
        <f>Kostenträgerrechnung!H33-G6</f>
        <v>28.985934998594281</v>
      </c>
      <c r="H8" s="464">
        <f>Kostenträgerrechnung!I33-H6</f>
        <v>54.546146179567295</v>
      </c>
    </row>
    <row r="9" spans="1:8" x14ac:dyDescent="0.25">
      <c r="A9" s="124"/>
      <c r="B9" s="124" t="s">
        <v>280</v>
      </c>
      <c r="C9" s="465">
        <v>0.25</v>
      </c>
      <c r="D9" s="124"/>
      <c r="E9" s="512"/>
      <c r="F9" s="513"/>
      <c r="G9" s="517"/>
      <c r="H9" s="517"/>
    </row>
    <row r="10" spans="1:8" x14ac:dyDescent="0.25">
      <c r="E10" s="519"/>
      <c r="F10" s="519"/>
      <c r="G10" s="519"/>
      <c r="H10" s="519"/>
    </row>
    <row r="12" spans="1:8" ht="14.4" x14ac:dyDescent="0.3">
      <c r="A12" s="511" t="s">
        <v>306</v>
      </c>
      <c r="B12" s="510"/>
      <c r="C12" s="510"/>
      <c r="D12" s="510"/>
      <c r="E12" s="510"/>
      <c r="F12" s="510"/>
      <c r="G12" s="510"/>
      <c r="H12" s="510"/>
    </row>
    <row r="13" spans="1:8" ht="14.4" x14ac:dyDescent="0.3">
      <c r="A13" s="511"/>
      <c r="B13" s="510"/>
      <c r="C13" s="510"/>
      <c r="D13" s="510"/>
      <c r="E13" s="510"/>
      <c r="F13" s="510"/>
      <c r="G13" s="510"/>
      <c r="H13" s="510"/>
    </row>
    <row r="14" spans="1:8" ht="14.4" x14ac:dyDescent="0.3">
      <c r="A14" s="511" t="s">
        <v>307</v>
      </c>
      <c r="B14" s="510"/>
      <c r="C14" s="510"/>
      <c r="D14" s="510"/>
      <c r="E14" s="510"/>
      <c r="F14" s="510"/>
      <c r="G14" s="510"/>
      <c r="H14" s="510"/>
    </row>
    <row r="15" spans="1:8" ht="14.4" x14ac:dyDescent="0.3">
      <c r="A15" s="511" t="s">
        <v>308</v>
      </c>
      <c r="B15" s="510"/>
      <c r="C15" s="510"/>
      <c r="D15" s="510"/>
      <c r="E15" s="510"/>
      <c r="F15" s="510"/>
      <c r="G15" s="510"/>
      <c r="H15" s="510"/>
    </row>
    <row r="16" spans="1:8" ht="14.4" x14ac:dyDescent="0.3">
      <c r="A16" s="511" t="s">
        <v>309</v>
      </c>
      <c r="B16" s="510"/>
      <c r="C16" s="510"/>
      <c r="D16" s="510"/>
      <c r="E16" s="510"/>
      <c r="F16" s="510"/>
      <c r="G16" s="510"/>
      <c r="H16" s="510"/>
    </row>
    <row r="17" spans="1:8" ht="14.4" x14ac:dyDescent="0.3">
      <c r="A17" s="510"/>
      <c r="B17" s="510"/>
      <c r="C17" s="510"/>
      <c r="D17" s="510"/>
      <c r="E17" s="510"/>
      <c r="F17" s="510"/>
      <c r="G17" s="510"/>
      <c r="H17" s="510"/>
    </row>
    <row r="19" spans="1:8" x14ac:dyDescent="0.25">
      <c r="A19" s="637" t="s">
        <v>155</v>
      </c>
      <c r="B19" s="637"/>
      <c r="C19" s="637"/>
      <c r="D19" s="637"/>
    </row>
    <row r="20" spans="1:8" x14ac:dyDescent="0.25">
      <c r="A20" s="638" t="s">
        <v>156</v>
      </c>
      <c r="B20" s="638"/>
      <c r="C20" s="639"/>
      <c r="D20" s="639"/>
    </row>
  </sheetData>
  <mergeCells count="4">
    <mergeCell ref="A2:H2"/>
    <mergeCell ref="A6:B6"/>
    <mergeCell ref="A19:D19"/>
    <mergeCell ref="A20:D20"/>
  </mergeCells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27"/>
  <sheetViews>
    <sheetView workbookViewId="0">
      <selection activeCell="A26" sqref="A26:D27"/>
    </sheetView>
  </sheetViews>
  <sheetFormatPr baseColWidth="10" defaultRowHeight="13.8" x14ac:dyDescent="0.25"/>
  <cols>
    <col min="1" max="1" width="5.69921875" customWidth="1"/>
    <col min="2" max="2" width="18.09765625" customWidth="1"/>
    <col min="3" max="3" width="15.69921875" customWidth="1"/>
    <col min="9" max="9" width="9.19921875" bestFit="1" customWidth="1"/>
    <col min="10" max="10" width="11.296875" bestFit="1" customWidth="1"/>
    <col min="11" max="11" width="12" bestFit="1" customWidth="1"/>
    <col min="12" max="12" width="5.69921875" customWidth="1"/>
    <col min="13" max="13" width="5.3984375" customWidth="1"/>
  </cols>
  <sheetData>
    <row r="1" spans="1:14" ht="21" x14ac:dyDescent="0.4">
      <c r="A1" s="509" t="s">
        <v>273</v>
      </c>
      <c r="B1" s="509"/>
      <c r="C1" s="509"/>
      <c r="D1" s="509"/>
      <c r="E1" s="509"/>
      <c r="F1" s="509"/>
      <c r="G1" s="509"/>
      <c r="H1" s="509"/>
      <c r="I1" s="509"/>
      <c r="J1" s="509"/>
      <c r="K1" s="509"/>
      <c r="L1" s="509"/>
      <c r="M1" s="509"/>
    </row>
    <row r="3" spans="1:14" ht="14.4" x14ac:dyDescent="0.3">
      <c r="A3" s="5" t="s">
        <v>33</v>
      </c>
      <c r="B3" s="6"/>
      <c r="C3" s="6"/>
      <c r="D3" s="4"/>
      <c r="E3" s="4"/>
      <c r="F3" s="4"/>
      <c r="G3" s="4"/>
    </row>
    <row r="4" spans="1:14" ht="14.4" x14ac:dyDescent="0.3">
      <c r="A4" s="7"/>
      <c r="B4" s="8"/>
      <c r="C4" s="9" t="s">
        <v>34</v>
      </c>
      <c r="D4" s="4"/>
      <c r="E4" s="4"/>
      <c r="F4" s="4"/>
      <c r="G4" s="10" t="s">
        <v>312</v>
      </c>
    </row>
    <row r="5" spans="1:14" ht="14.4" x14ac:dyDescent="0.3">
      <c r="A5" s="7" t="s">
        <v>35</v>
      </c>
      <c r="B5" s="8"/>
      <c r="C5" s="460">
        <f>'Personal Grundleistung'!J9</f>
        <v>20</v>
      </c>
      <c r="D5" s="4"/>
      <c r="E5" s="4"/>
      <c r="F5" s="4"/>
      <c r="G5" s="4"/>
    </row>
    <row r="6" spans="1:14" ht="17.399999999999999" x14ac:dyDescent="0.3">
      <c r="A6" s="11" t="s">
        <v>36</v>
      </c>
      <c r="B6" s="12"/>
      <c r="C6" s="118">
        <f>Personalkosten!$B$11</f>
        <v>6935</v>
      </c>
      <c r="D6" s="4"/>
      <c r="E6" s="4"/>
      <c r="F6" s="4"/>
      <c r="G6" s="4"/>
    </row>
    <row r="7" spans="1:14" ht="14.4" x14ac:dyDescent="0.3">
      <c r="A7" s="4"/>
      <c r="B7" s="4"/>
      <c r="C7" s="4"/>
      <c r="D7" s="4"/>
      <c r="E7" s="4"/>
      <c r="F7" s="4"/>
      <c r="G7" s="4"/>
    </row>
    <row r="8" spans="1:14" ht="14.4" x14ac:dyDescent="0.3">
      <c r="A8" s="4"/>
      <c r="B8" s="4"/>
      <c r="C8" s="4"/>
      <c r="D8" s="13" t="s">
        <v>37</v>
      </c>
      <c r="E8" s="13" t="s">
        <v>38</v>
      </c>
      <c r="F8" s="814" t="s">
        <v>303</v>
      </c>
      <c r="G8" s="814"/>
      <c r="H8" s="814"/>
      <c r="I8" s="815" t="s">
        <v>302</v>
      </c>
      <c r="J8" s="815"/>
      <c r="K8" s="815"/>
    </row>
    <row r="9" spans="1:14" ht="14.4" x14ac:dyDescent="0.3">
      <c r="A9" s="4"/>
      <c r="B9" s="4"/>
      <c r="C9" s="4"/>
      <c r="D9" s="14" t="s">
        <v>39</v>
      </c>
      <c r="E9" s="15" t="s">
        <v>39</v>
      </c>
      <c r="F9" s="813" t="s">
        <v>299</v>
      </c>
      <c r="G9" s="813" t="s">
        <v>301</v>
      </c>
      <c r="H9" s="813" t="s">
        <v>300</v>
      </c>
      <c r="I9" s="813" t="s">
        <v>299</v>
      </c>
      <c r="J9" s="813" t="s">
        <v>301</v>
      </c>
      <c r="K9" s="813" t="s">
        <v>300</v>
      </c>
      <c r="L9" s="810" t="s">
        <v>233</v>
      </c>
      <c r="M9" s="811"/>
    </row>
    <row r="10" spans="1:14" ht="14.4" x14ac:dyDescent="0.3">
      <c r="A10" s="4"/>
      <c r="B10" s="4"/>
      <c r="C10" s="4"/>
      <c r="D10" s="16" t="s">
        <v>40</v>
      </c>
      <c r="E10" s="16" t="s">
        <v>41</v>
      </c>
      <c r="F10" s="813"/>
      <c r="G10" s="813"/>
      <c r="H10" s="813"/>
      <c r="I10" s="813"/>
      <c r="J10" s="813"/>
      <c r="K10" s="813"/>
      <c r="L10" s="505" t="s">
        <v>305</v>
      </c>
      <c r="M10" s="505" t="s">
        <v>304</v>
      </c>
    </row>
    <row r="11" spans="1:14" ht="14.55" customHeight="1" x14ac:dyDescent="0.25">
      <c r="A11" s="17" t="s">
        <v>42</v>
      </c>
      <c r="B11" s="812" t="s">
        <v>43</v>
      </c>
      <c r="C11" s="812"/>
      <c r="D11" s="812"/>
      <c r="E11" s="812"/>
      <c r="F11" s="812"/>
      <c r="G11" s="812"/>
      <c r="H11" s="812"/>
      <c r="I11" s="812"/>
      <c r="J11" s="812"/>
      <c r="K11" s="812"/>
      <c r="L11" s="505"/>
      <c r="M11" s="505"/>
    </row>
    <row r="12" spans="1:14" x14ac:dyDescent="0.25">
      <c r="A12" s="3" t="s">
        <v>44</v>
      </c>
      <c r="B12" s="735" t="s">
        <v>45</v>
      </c>
      <c r="C12" s="736"/>
      <c r="D12" s="504">
        <v>40000</v>
      </c>
      <c r="E12" s="115">
        <f>D12/$C$6</f>
        <v>5.7678442682047582</v>
      </c>
      <c r="F12" s="500">
        <v>1</v>
      </c>
      <c r="G12" s="115">
        <f t="shared" ref="G12:G23" si="0">D12*F12</f>
        <v>40000</v>
      </c>
      <c r="H12" s="115">
        <f t="shared" ref="H12:H23" si="1">$E12*F12</f>
        <v>5.7678442682047582</v>
      </c>
      <c r="I12" s="502">
        <f>1-F12</f>
        <v>0</v>
      </c>
      <c r="J12" s="115">
        <f t="shared" ref="J12:J23" si="2">D12*I12</f>
        <v>0</v>
      </c>
      <c r="K12" s="115">
        <f t="shared" ref="K12:K23" si="3">I12*E12</f>
        <v>0</v>
      </c>
      <c r="L12" s="505" t="str">
        <f>IF(D12=(G12+J12),"i.O.","Fehler")</f>
        <v>i.O.</v>
      </c>
      <c r="M12" s="505" t="str">
        <f>IF(E12=(H12+K12),"i.O.","Fehler")</f>
        <v>i.O.</v>
      </c>
    </row>
    <row r="13" spans="1:14" x14ac:dyDescent="0.25">
      <c r="A13" s="3" t="s">
        <v>46</v>
      </c>
      <c r="B13" s="735" t="s">
        <v>47</v>
      </c>
      <c r="C13" s="736"/>
      <c r="D13" s="504">
        <v>45000</v>
      </c>
      <c r="E13" s="115">
        <f t="shared" ref="E13:E23" si="4">D13/$C$6</f>
        <v>6.4888248017303534</v>
      </c>
      <c r="F13" s="500">
        <v>0.2</v>
      </c>
      <c r="G13" s="115">
        <f t="shared" si="0"/>
        <v>9000</v>
      </c>
      <c r="H13" s="115">
        <f t="shared" si="1"/>
        <v>1.2977649603460708</v>
      </c>
      <c r="I13" s="502">
        <f t="shared" ref="I13:I23" si="5">1-F13</f>
        <v>0.8</v>
      </c>
      <c r="J13" s="115">
        <f t="shared" si="2"/>
        <v>36000</v>
      </c>
      <c r="K13" s="115">
        <f t="shared" si="3"/>
        <v>5.1910598413842832</v>
      </c>
      <c r="L13" s="505" t="str">
        <f t="shared" ref="L13:L24" si="6">IF(D13=(G13+J13),"i.O.","Fehler")</f>
        <v>i.O.</v>
      </c>
      <c r="M13" s="505" t="str">
        <f t="shared" ref="M13:M24" si="7">IF(E13=(H13+K13),"i.O.","Fehler")</f>
        <v>i.O.</v>
      </c>
      <c r="N13" s="503" t="s">
        <v>283</v>
      </c>
    </row>
    <row r="14" spans="1:14" x14ac:dyDescent="0.25">
      <c r="A14" s="3" t="s">
        <v>48</v>
      </c>
      <c r="B14" s="735" t="s">
        <v>49</v>
      </c>
      <c r="C14" s="736"/>
      <c r="D14" s="504">
        <v>10000</v>
      </c>
      <c r="E14" s="115">
        <f t="shared" si="4"/>
        <v>1.4419610670511895</v>
      </c>
      <c r="F14" s="500">
        <v>1</v>
      </c>
      <c r="G14" s="115">
        <f t="shared" si="0"/>
        <v>10000</v>
      </c>
      <c r="H14" s="115">
        <f t="shared" si="1"/>
        <v>1.4419610670511895</v>
      </c>
      <c r="I14" s="502">
        <f t="shared" si="5"/>
        <v>0</v>
      </c>
      <c r="J14" s="115">
        <f t="shared" si="2"/>
        <v>0</v>
      </c>
      <c r="K14" s="115">
        <f t="shared" si="3"/>
        <v>0</v>
      </c>
      <c r="L14" s="505" t="str">
        <f t="shared" si="6"/>
        <v>i.O.</v>
      </c>
      <c r="M14" s="505" t="str">
        <f t="shared" si="7"/>
        <v>i.O.</v>
      </c>
      <c r="N14" s="503"/>
    </row>
    <row r="15" spans="1:14" x14ac:dyDescent="0.25">
      <c r="A15" s="3" t="s">
        <v>50</v>
      </c>
      <c r="B15" s="735" t="s">
        <v>51</v>
      </c>
      <c r="C15" s="736"/>
      <c r="D15" s="504">
        <v>11000</v>
      </c>
      <c r="E15" s="115">
        <f t="shared" si="4"/>
        <v>1.5861571737563085</v>
      </c>
      <c r="F15" s="500">
        <v>1</v>
      </c>
      <c r="G15" s="115">
        <f t="shared" si="0"/>
        <v>11000</v>
      </c>
      <c r="H15" s="115">
        <f t="shared" si="1"/>
        <v>1.5861571737563085</v>
      </c>
      <c r="I15" s="502">
        <f t="shared" si="5"/>
        <v>0</v>
      </c>
      <c r="J15" s="115">
        <f t="shared" si="2"/>
        <v>0</v>
      </c>
      <c r="K15" s="115">
        <f t="shared" si="3"/>
        <v>0</v>
      </c>
      <c r="L15" s="505" t="str">
        <f t="shared" si="6"/>
        <v>i.O.</v>
      </c>
      <c r="M15" s="505" t="str">
        <f t="shared" si="7"/>
        <v>i.O.</v>
      </c>
      <c r="N15" s="503"/>
    </row>
    <row r="16" spans="1:14" x14ac:dyDescent="0.25">
      <c r="A16" s="3" t="s">
        <v>52</v>
      </c>
      <c r="B16" s="735" t="s">
        <v>53</v>
      </c>
      <c r="C16" s="736"/>
      <c r="D16" s="499">
        <f>'Umrechnung Fremdleistungen'!$H$12</f>
        <v>0</v>
      </c>
      <c r="E16" s="115">
        <f t="shared" si="4"/>
        <v>0</v>
      </c>
      <c r="F16" s="500">
        <v>1</v>
      </c>
      <c r="G16" s="115">
        <f t="shared" si="0"/>
        <v>0</v>
      </c>
      <c r="H16" s="115">
        <f t="shared" si="1"/>
        <v>0</v>
      </c>
      <c r="I16" s="502">
        <f t="shared" si="5"/>
        <v>0</v>
      </c>
      <c r="J16" s="115">
        <f t="shared" si="2"/>
        <v>0</v>
      </c>
      <c r="K16" s="115">
        <f t="shared" si="3"/>
        <v>0</v>
      </c>
      <c r="L16" s="505" t="str">
        <f t="shared" si="6"/>
        <v>i.O.</v>
      </c>
      <c r="M16" s="505" t="str">
        <f t="shared" si="7"/>
        <v>i.O.</v>
      </c>
      <c r="N16" s="503"/>
    </row>
    <row r="17" spans="1:14" x14ac:dyDescent="0.25">
      <c r="A17" s="22" t="s">
        <v>54</v>
      </c>
      <c r="B17" s="735" t="s">
        <v>55</v>
      </c>
      <c r="C17" s="736"/>
      <c r="D17" s="499">
        <f>'Umrechnung Fremdleistungen'!$H$11</f>
        <v>7300</v>
      </c>
      <c r="E17" s="115">
        <f t="shared" si="4"/>
        <v>1.0526315789473684</v>
      </c>
      <c r="F17" s="500">
        <v>1</v>
      </c>
      <c r="G17" s="115">
        <f t="shared" si="0"/>
        <v>7300</v>
      </c>
      <c r="H17" s="115">
        <f t="shared" si="1"/>
        <v>1.0526315789473684</v>
      </c>
      <c r="I17" s="502">
        <f t="shared" si="5"/>
        <v>0</v>
      </c>
      <c r="J17" s="115">
        <f t="shared" si="2"/>
        <v>0</v>
      </c>
      <c r="K17" s="115">
        <f t="shared" si="3"/>
        <v>0</v>
      </c>
      <c r="L17" s="505" t="str">
        <f t="shared" si="6"/>
        <v>i.O.</v>
      </c>
      <c r="M17" s="505" t="str">
        <f t="shared" si="7"/>
        <v>i.O.</v>
      </c>
      <c r="N17" s="503"/>
    </row>
    <row r="18" spans="1:14" x14ac:dyDescent="0.25">
      <c r="A18" s="23" t="s">
        <v>56</v>
      </c>
      <c r="B18" s="735" t="s">
        <v>57</v>
      </c>
      <c r="C18" s="736"/>
      <c r="D18" s="499">
        <f>SUM('Umrechnung Fremdleistungen'!$H$8:$H$10)</f>
        <v>4000.0000000000005</v>
      </c>
      <c r="E18" s="115">
        <f t="shared" si="4"/>
        <v>0.57678442682047593</v>
      </c>
      <c r="F18" s="500">
        <v>1</v>
      </c>
      <c r="G18" s="115">
        <f t="shared" si="0"/>
        <v>4000.0000000000005</v>
      </c>
      <c r="H18" s="115">
        <f t="shared" si="1"/>
        <v>0.57678442682047593</v>
      </c>
      <c r="I18" s="502">
        <f t="shared" si="5"/>
        <v>0</v>
      </c>
      <c r="J18" s="115">
        <f t="shared" si="2"/>
        <v>0</v>
      </c>
      <c r="K18" s="115">
        <f t="shared" si="3"/>
        <v>0</v>
      </c>
      <c r="L18" s="505" t="str">
        <f t="shared" si="6"/>
        <v>i.O.</v>
      </c>
      <c r="M18" s="505" t="str">
        <f t="shared" si="7"/>
        <v>i.O.</v>
      </c>
      <c r="N18" s="503"/>
    </row>
    <row r="19" spans="1:14" x14ac:dyDescent="0.25">
      <c r="A19" s="24" t="s">
        <v>58</v>
      </c>
      <c r="B19" s="735" t="s">
        <v>59</v>
      </c>
      <c r="C19" s="736"/>
      <c r="D19" s="507">
        <v>5000</v>
      </c>
      <c r="E19" s="115">
        <f t="shared" si="4"/>
        <v>0.72098053352559477</v>
      </c>
      <c r="F19" s="500">
        <v>1</v>
      </c>
      <c r="G19" s="115">
        <f t="shared" si="0"/>
        <v>5000</v>
      </c>
      <c r="H19" s="115">
        <f t="shared" si="1"/>
        <v>0.72098053352559477</v>
      </c>
      <c r="I19" s="502">
        <f t="shared" si="5"/>
        <v>0</v>
      </c>
      <c r="J19" s="115">
        <f t="shared" si="2"/>
        <v>0</v>
      </c>
      <c r="K19" s="115">
        <f t="shared" si="3"/>
        <v>0</v>
      </c>
      <c r="L19" s="505" t="str">
        <f t="shared" si="6"/>
        <v>i.O.</v>
      </c>
      <c r="M19" s="505" t="str">
        <f t="shared" si="7"/>
        <v>i.O.</v>
      </c>
      <c r="N19" s="503"/>
    </row>
    <row r="20" spans="1:14" x14ac:dyDescent="0.25">
      <c r="A20" s="23" t="s">
        <v>60</v>
      </c>
      <c r="B20" s="735" t="s">
        <v>61</v>
      </c>
      <c r="C20" s="736"/>
      <c r="D20" s="507">
        <v>15000</v>
      </c>
      <c r="E20" s="115">
        <f t="shared" si="4"/>
        <v>2.1629416005767843</v>
      </c>
      <c r="F20" s="500">
        <v>0.2</v>
      </c>
      <c r="G20" s="115">
        <f t="shared" si="0"/>
        <v>3000</v>
      </c>
      <c r="H20" s="115">
        <f t="shared" si="1"/>
        <v>0.43258832011535686</v>
      </c>
      <c r="I20" s="502">
        <f t="shared" si="5"/>
        <v>0.8</v>
      </c>
      <c r="J20" s="115">
        <f t="shared" si="2"/>
        <v>12000</v>
      </c>
      <c r="K20" s="115">
        <f t="shared" si="3"/>
        <v>1.7303532804614274</v>
      </c>
      <c r="L20" s="505" t="str">
        <f t="shared" si="6"/>
        <v>i.O.</v>
      </c>
      <c r="M20" s="505" t="str">
        <f t="shared" si="7"/>
        <v>i.O.</v>
      </c>
      <c r="N20" s="503" t="s">
        <v>283</v>
      </c>
    </row>
    <row r="21" spans="1:14" x14ac:dyDescent="0.25">
      <c r="A21" s="24" t="s">
        <v>62</v>
      </c>
      <c r="B21" s="735" t="s">
        <v>63</v>
      </c>
      <c r="C21" s="736"/>
      <c r="D21" s="507">
        <v>5000</v>
      </c>
      <c r="E21" s="115">
        <f t="shared" si="4"/>
        <v>0.72098053352559477</v>
      </c>
      <c r="F21" s="500">
        <v>0.2</v>
      </c>
      <c r="G21" s="115">
        <f t="shared" si="0"/>
        <v>1000</v>
      </c>
      <c r="H21" s="115">
        <f t="shared" si="1"/>
        <v>0.14419610670511895</v>
      </c>
      <c r="I21" s="502">
        <f t="shared" si="5"/>
        <v>0.8</v>
      </c>
      <c r="J21" s="115">
        <f t="shared" si="2"/>
        <v>4000</v>
      </c>
      <c r="K21" s="115">
        <f t="shared" si="3"/>
        <v>0.57678442682047582</v>
      </c>
      <c r="L21" s="505" t="str">
        <f t="shared" si="6"/>
        <v>i.O.</v>
      </c>
      <c r="M21" s="505" t="str">
        <f t="shared" si="7"/>
        <v>i.O.</v>
      </c>
      <c r="N21" s="503" t="s">
        <v>283</v>
      </c>
    </row>
    <row r="22" spans="1:14" x14ac:dyDescent="0.25">
      <c r="A22" s="23" t="s">
        <v>64</v>
      </c>
      <c r="B22" s="735" t="s">
        <v>65</v>
      </c>
      <c r="C22" s="736"/>
      <c r="D22" s="507">
        <v>15000</v>
      </c>
      <c r="E22" s="115">
        <f t="shared" si="4"/>
        <v>2.1629416005767843</v>
      </c>
      <c r="F22" s="500">
        <v>0.2</v>
      </c>
      <c r="G22" s="115">
        <f t="shared" si="0"/>
        <v>3000</v>
      </c>
      <c r="H22" s="115">
        <f t="shared" si="1"/>
        <v>0.43258832011535686</v>
      </c>
      <c r="I22" s="502">
        <f t="shared" si="5"/>
        <v>0.8</v>
      </c>
      <c r="J22" s="115">
        <f t="shared" si="2"/>
        <v>12000</v>
      </c>
      <c r="K22" s="115">
        <f t="shared" si="3"/>
        <v>1.7303532804614274</v>
      </c>
      <c r="L22" s="505" t="str">
        <f t="shared" si="6"/>
        <v>i.O.</v>
      </c>
      <c r="M22" s="505" t="str">
        <f t="shared" si="7"/>
        <v>i.O.</v>
      </c>
      <c r="N22" s="503" t="s">
        <v>283</v>
      </c>
    </row>
    <row r="23" spans="1:14" x14ac:dyDescent="0.25">
      <c r="A23" s="24" t="s">
        <v>66</v>
      </c>
      <c r="B23" s="735" t="s">
        <v>67</v>
      </c>
      <c r="C23" s="736"/>
      <c r="D23" s="507">
        <v>2500</v>
      </c>
      <c r="E23" s="115">
        <f t="shared" si="4"/>
        <v>0.36049026676279738</v>
      </c>
      <c r="F23" s="500">
        <v>1</v>
      </c>
      <c r="G23" s="115">
        <f t="shared" si="0"/>
        <v>2500</v>
      </c>
      <c r="H23" s="115">
        <f t="shared" si="1"/>
        <v>0.36049026676279738</v>
      </c>
      <c r="I23" s="502">
        <f t="shared" si="5"/>
        <v>0</v>
      </c>
      <c r="J23" s="115">
        <f t="shared" si="2"/>
        <v>0</v>
      </c>
      <c r="K23" s="115">
        <f t="shared" si="3"/>
        <v>0</v>
      </c>
      <c r="L23" s="505" t="str">
        <f t="shared" si="6"/>
        <v>i.O.</v>
      </c>
      <c r="M23" s="505" t="str">
        <f t="shared" si="7"/>
        <v>i.O.</v>
      </c>
      <c r="N23" s="508"/>
    </row>
    <row r="24" spans="1:14" x14ac:dyDescent="0.25">
      <c r="A24" s="740" t="s">
        <v>68</v>
      </c>
      <c r="B24" s="741"/>
      <c r="C24" s="741"/>
      <c r="D24" s="116">
        <f>SUM(D11:D23)</f>
        <v>159800</v>
      </c>
      <c r="E24" s="117">
        <f>SUM(E12:E23)</f>
        <v>23.042537851478009</v>
      </c>
      <c r="F24" s="501"/>
      <c r="G24" s="117">
        <f>SUM(G12:G23)</f>
        <v>95800</v>
      </c>
      <c r="H24" s="117">
        <f t="shared" ref="H24:K24" si="8">SUM(H12:H23)</f>
        <v>13.813987022350396</v>
      </c>
      <c r="I24" s="501"/>
      <c r="J24" s="117">
        <f>SUM(J12:J23)</f>
        <v>64000</v>
      </c>
      <c r="K24" s="117">
        <f t="shared" si="8"/>
        <v>9.228550829127613</v>
      </c>
      <c r="L24" s="505" t="str">
        <f t="shared" si="6"/>
        <v>i.O.</v>
      </c>
      <c r="M24" s="505" t="str">
        <f t="shared" si="7"/>
        <v>i.O.</v>
      </c>
      <c r="N24" s="508"/>
    </row>
    <row r="26" spans="1:14" x14ac:dyDescent="0.25">
      <c r="A26" s="637" t="s">
        <v>155</v>
      </c>
      <c r="B26" s="637"/>
      <c r="C26" s="637"/>
      <c r="D26" s="637"/>
    </row>
    <row r="27" spans="1:14" x14ac:dyDescent="0.25">
      <c r="A27" s="638" t="s">
        <v>156</v>
      </c>
      <c r="B27" s="638"/>
      <c r="C27" s="639"/>
      <c r="D27" s="639"/>
    </row>
  </sheetData>
  <mergeCells count="25">
    <mergeCell ref="F8:H8"/>
    <mergeCell ref="I8:K8"/>
    <mergeCell ref="B23:C23"/>
    <mergeCell ref="B22:C22"/>
    <mergeCell ref="B12:C12"/>
    <mergeCell ref="B13:C13"/>
    <mergeCell ref="B14:C14"/>
    <mergeCell ref="B15:C15"/>
    <mergeCell ref="B16:C16"/>
    <mergeCell ref="A26:D26"/>
    <mergeCell ref="A27:D27"/>
    <mergeCell ref="L9:M9"/>
    <mergeCell ref="B11:K11"/>
    <mergeCell ref="I9:I10"/>
    <mergeCell ref="K9:K10"/>
    <mergeCell ref="J9:J10"/>
    <mergeCell ref="A24:C24"/>
    <mergeCell ref="F9:F10"/>
    <mergeCell ref="H9:H10"/>
    <mergeCell ref="G9:G10"/>
    <mergeCell ref="B17:C17"/>
    <mergeCell ref="B18:C18"/>
    <mergeCell ref="B19:C19"/>
    <mergeCell ref="B20:C20"/>
    <mergeCell ref="B21:C21"/>
  </mergeCells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16"/>
  <sheetViews>
    <sheetView workbookViewId="0">
      <selection activeCell="D8" sqref="D8"/>
    </sheetView>
  </sheetViews>
  <sheetFormatPr baseColWidth="10" defaultRowHeight="13.8" x14ac:dyDescent="0.25"/>
  <cols>
    <col min="1" max="1" width="7.3984375" customWidth="1"/>
    <col min="2" max="2" width="18.19921875" bestFit="1" customWidth="1"/>
  </cols>
  <sheetData>
    <row r="1" spans="1:14" ht="21" x14ac:dyDescent="0.4">
      <c r="A1" s="509" t="s">
        <v>273</v>
      </c>
      <c r="B1" s="509"/>
      <c r="C1" s="509"/>
      <c r="D1" s="509"/>
      <c r="E1" s="509"/>
      <c r="F1" s="509"/>
      <c r="G1" s="509"/>
      <c r="H1" s="509"/>
      <c r="I1" s="509"/>
      <c r="J1" s="509"/>
      <c r="K1" s="509"/>
      <c r="L1" s="509"/>
      <c r="M1" s="509"/>
    </row>
    <row r="2" spans="1:14" s="506" customFormat="1" x14ac:dyDescent="0.25"/>
    <row r="3" spans="1:14" ht="17.399999999999999" x14ac:dyDescent="0.3">
      <c r="A3" s="816" t="s">
        <v>284</v>
      </c>
      <c r="B3" s="817"/>
      <c r="C3" s="817"/>
      <c r="D3" s="817"/>
      <c r="E3" s="817"/>
      <c r="F3" s="817"/>
      <c r="G3" s="817"/>
      <c r="H3" s="817"/>
      <c r="I3" s="817"/>
      <c r="J3" s="817"/>
      <c r="K3" s="818"/>
      <c r="L3" s="468"/>
      <c r="M3" s="468"/>
      <c r="N3" s="469"/>
    </row>
    <row r="4" spans="1:14" x14ac:dyDescent="0.25">
      <c r="A4" s="470"/>
      <c r="B4" s="471"/>
      <c r="C4" s="471"/>
      <c r="D4" s="471"/>
      <c r="E4" s="471"/>
      <c r="F4" s="472"/>
      <c r="G4" s="472"/>
      <c r="H4" s="471"/>
      <c r="I4" s="471"/>
      <c r="J4" s="471"/>
      <c r="K4" s="473"/>
      <c r="L4" s="474"/>
      <c r="M4" s="474"/>
      <c r="N4" s="469"/>
    </row>
    <row r="5" spans="1:14" x14ac:dyDescent="0.25">
      <c r="A5" s="470"/>
      <c r="B5" s="471"/>
      <c r="C5" s="471"/>
      <c r="D5" s="471"/>
      <c r="E5" s="471"/>
      <c r="F5" s="472"/>
      <c r="G5" s="472"/>
      <c r="H5" s="471"/>
      <c r="I5" s="471"/>
      <c r="J5" s="471"/>
      <c r="K5" s="473"/>
      <c r="L5" s="474"/>
      <c r="M5" s="474"/>
      <c r="N5" s="469"/>
    </row>
    <row r="6" spans="1:14" x14ac:dyDescent="0.25">
      <c r="A6" s="470"/>
      <c r="B6" s="471"/>
      <c r="C6" s="471"/>
      <c r="D6" s="471"/>
      <c r="E6" s="471"/>
      <c r="F6" s="819" t="s">
        <v>285</v>
      </c>
      <c r="G6" s="820"/>
      <c r="H6" s="471"/>
      <c r="I6" s="471"/>
      <c r="J6" s="471"/>
      <c r="K6" s="473"/>
      <c r="L6" s="474"/>
      <c r="M6" s="474"/>
      <c r="N6" s="469"/>
    </row>
    <row r="7" spans="1:14" ht="55.2" x14ac:dyDescent="0.25">
      <c r="A7" s="470"/>
      <c r="B7" s="471"/>
      <c r="C7" s="821" t="s">
        <v>286</v>
      </c>
      <c r="D7" s="822"/>
      <c r="E7" s="475" t="s">
        <v>287</v>
      </c>
      <c r="F7" s="475" t="s">
        <v>288</v>
      </c>
      <c r="G7" s="475" t="s">
        <v>289</v>
      </c>
      <c r="H7" s="476" t="s">
        <v>290</v>
      </c>
      <c r="I7" s="476" t="s">
        <v>291</v>
      </c>
      <c r="J7" s="476" t="s">
        <v>292</v>
      </c>
      <c r="K7" s="477" t="s">
        <v>293</v>
      </c>
      <c r="L7" s="478" t="s">
        <v>294</v>
      </c>
      <c r="M7" s="474"/>
      <c r="N7" s="469"/>
    </row>
    <row r="8" spans="1:14" x14ac:dyDescent="0.25">
      <c r="A8" s="479">
        <v>1</v>
      </c>
      <c r="B8" s="480" t="s">
        <v>295</v>
      </c>
      <c r="C8" s="481" t="e">
        <f>IF(E8=0,0,((E8/D8)))</f>
        <v>#DIV/0!</v>
      </c>
      <c r="D8" s="482"/>
      <c r="E8" s="483">
        <v>8333.3333333333339</v>
      </c>
      <c r="F8" s="484">
        <v>0.2</v>
      </c>
      <c r="G8" s="484">
        <v>0.8</v>
      </c>
      <c r="H8" s="485">
        <f t="shared" ref="H8:H12" si="0">E8*F8</f>
        <v>1666.666666666667</v>
      </c>
      <c r="I8" s="485">
        <f t="shared" ref="I8:I12" si="1">E8*G8</f>
        <v>6666.6666666666679</v>
      </c>
      <c r="J8" s="486">
        <f>I8/K8</f>
        <v>0.16666666666666669</v>
      </c>
      <c r="K8" s="487">
        <v>40000</v>
      </c>
      <c r="L8" s="488"/>
      <c r="M8" s="489" t="e">
        <f>K8/L8</f>
        <v>#DIV/0!</v>
      </c>
      <c r="N8" s="490"/>
    </row>
    <row r="9" spans="1:14" x14ac:dyDescent="0.25">
      <c r="A9" s="479">
        <v>2</v>
      </c>
      <c r="B9" s="480" t="s">
        <v>296</v>
      </c>
      <c r="C9" s="481" t="e">
        <f t="shared" ref="C9:C12" si="2">IF(E9=0,0,((E9/D9)))</f>
        <v>#DIV/0!</v>
      </c>
      <c r="D9" s="482"/>
      <c r="E9" s="483">
        <v>5000</v>
      </c>
      <c r="F9" s="484">
        <v>0.4</v>
      </c>
      <c r="G9" s="484">
        <v>0.6</v>
      </c>
      <c r="H9" s="485">
        <f t="shared" si="0"/>
        <v>2000</v>
      </c>
      <c r="I9" s="485">
        <f t="shared" si="1"/>
        <v>3000</v>
      </c>
      <c r="J9" s="486">
        <f t="shared" ref="J9:J12" si="3">I9/K9</f>
        <v>7.4999999999999997E-2</v>
      </c>
      <c r="K9" s="487">
        <v>40000</v>
      </c>
      <c r="L9" s="488"/>
      <c r="M9" s="489" t="e">
        <f t="shared" ref="M9:M12" si="4">K9/L9</f>
        <v>#DIV/0!</v>
      </c>
      <c r="N9" s="490"/>
    </row>
    <row r="10" spans="1:14" x14ac:dyDescent="0.25">
      <c r="A10" s="479">
        <v>3</v>
      </c>
      <c r="B10" s="480" t="s">
        <v>297</v>
      </c>
      <c r="C10" s="481" t="e">
        <f t="shared" si="2"/>
        <v>#DIV/0!</v>
      </c>
      <c r="D10" s="482"/>
      <c r="E10" s="483">
        <v>3333.3333333333335</v>
      </c>
      <c r="F10" s="484">
        <v>0.1</v>
      </c>
      <c r="G10" s="484">
        <v>0.9</v>
      </c>
      <c r="H10" s="485">
        <f t="shared" si="0"/>
        <v>333.33333333333337</v>
      </c>
      <c r="I10" s="485">
        <f t="shared" si="1"/>
        <v>3000</v>
      </c>
      <c r="J10" s="486">
        <f t="shared" si="3"/>
        <v>0.06</v>
      </c>
      <c r="K10" s="487">
        <v>50000</v>
      </c>
      <c r="L10" s="488"/>
      <c r="M10" s="489" t="e">
        <f t="shared" si="4"/>
        <v>#DIV/0!</v>
      </c>
      <c r="N10" s="490"/>
    </row>
    <row r="11" spans="1:14" x14ac:dyDescent="0.25">
      <c r="A11" s="479">
        <v>4</v>
      </c>
      <c r="B11" s="480" t="s">
        <v>298</v>
      </c>
      <c r="C11" s="481" t="e">
        <f t="shared" si="2"/>
        <v>#DIV/0!</v>
      </c>
      <c r="D11" s="482"/>
      <c r="E11" s="483">
        <v>14600</v>
      </c>
      <c r="F11" s="484">
        <v>0.5</v>
      </c>
      <c r="G11" s="484">
        <v>0.5</v>
      </c>
      <c r="H11" s="485">
        <f t="shared" si="0"/>
        <v>7300</v>
      </c>
      <c r="I11" s="485">
        <f t="shared" si="1"/>
        <v>7300</v>
      </c>
      <c r="J11" s="486">
        <f t="shared" si="3"/>
        <v>0.1825</v>
      </c>
      <c r="K11" s="487">
        <v>40000</v>
      </c>
      <c r="L11" s="488"/>
      <c r="M11" s="489" t="e">
        <f t="shared" si="4"/>
        <v>#DIV/0!</v>
      </c>
      <c r="N11" s="490"/>
    </row>
    <row r="12" spans="1:14" x14ac:dyDescent="0.25">
      <c r="A12" s="479">
        <v>5</v>
      </c>
      <c r="B12" s="480" t="s">
        <v>136</v>
      </c>
      <c r="C12" s="481">
        <f t="shared" si="2"/>
        <v>0</v>
      </c>
      <c r="D12" s="482"/>
      <c r="E12" s="483"/>
      <c r="F12" s="484">
        <v>0.1</v>
      </c>
      <c r="G12" s="484">
        <v>0.9</v>
      </c>
      <c r="H12" s="485">
        <f t="shared" si="0"/>
        <v>0</v>
      </c>
      <c r="I12" s="485">
        <f t="shared" si="1"/>
        <v>0</v>
      </c>
      <c r="J12" s="486">
        <f t="shared" si="3"/>
        <v>0</v>
      </c>
      <c r="K12" s="487">
        <v>55000</v>
      </c>
      <c r="L12" s="488"/>
      <c r="M12" s="489" t="e">
        <f t="shared" si="4"/>
        <v>#DIV/0!</v>
      </c>
      <c r="N12" s="490"/>
    </row>
    <row r="13" spans="1:14" x14ac:dyDescent="0.25">
      <c r="A13" s="491"/>
      <c r="B13" s="492"/>
      <c r="C13" s="492"/>
      <c r="D13" s="493">
        <f>SUM(D8:D12)</f>
        <v>0</v>
      </c>
      <c r="E13" s="493">
        <f>SUM(E8:E12)</f>
        <v>31266.666666666668</v>
      </c>
      <c r="F13" s="494"/>
      <c r="G13" s="494"/>
      <c r="H13" s="495">
        <f>SUM(H8:H12)</f>
        <v>11300</v>
      </c>
      <c r="I13" s="496">
        <f>SUM(I8:I12)</f>
        <v>19966.666666666668</v>
      </c>
      <c r="J13" s="497">
        <f>SUM(J8:J12)</f>
        <v>0.48416666666666669</v>
      </c>
      <c r="K13" s="498"/>
      <c r="L13" s="474"/>
      <c r="M13" s="474"/>
      <c r="N13" s="469"/>
    </row>
    <row r="15" spans="1:14" x14ac:dyDescent="0.25">
      <c r="A15" s="637" t="s">
        <v>155</v>
      </c>
      <c r="B15" s="637"/>
      <c r="C15" s="637"/>
      <c r="D15" s="637"/>
    </row>
    <row r="16" spans="1:14" x14ac:dyDescent="0.25">
      <c r="A16" s="638" t="s">
        <v>156</v>
      </c>
      <c r="B16" s="638"/>
      <c r="C16" s="639"/>
      <c r="D16" s="639"/>
    </row>
  </sheetData>
  <mergeCells count="5">
    <mergeCell ref="A3:K3"/>
    <mergeCell ref="F6:G6"/>
    <mergeCell ref="C7:D7"/>
    <mergeCell ref="A15:D15"/>
    <mergeCell ref="A16:D16"/>
  </mergeCells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e354758-bc49-43fb-a425-c71c91cb37fe">
      <Terms xmlns="http://schemas.microsoft.com/office/infopath/2007/PartnerControls"/>
    </lcf76f155ced4ddcb4097134ff3c332f>
    <TaxCatchAll xmlns="f1660899-f3fa-448b-a59c-8cce2ba34f9e" xsi:nil="true"/>
    <Bezeichnung_Dokument xmlns="ae354758-bc49-43fb-a425-c71c91cb37fe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DD51B6997AE4A4AAAB5AFCB197199A4" ma:contentTypeVersion="17" ma:contentTypeDescription="Ein neues Dokument erstellen." ma:contentTypeScope="" ma:versionID="5245d72d60413d7c28780dd1273c8a31">
  <xsd:schema xmlns:xsd="http://www.w3.org/2001/XMLSchema" xmlns:xs="http://www.w3.org/2001/XMLSchema" xmlns:p="http://schemas.microsoft.com/office/2006/metadata/properties" xmlns:ns2="ae354758-bc49-43fb-a425-c71c91cb37fe" xmlns:ns3="f1660899-f3fa-448b-a59c-8cce2ba34f9e" targetNamespace="http://schemas.microsoft.com/office/2006/metadata/properties" ma:root="true" ma:fieldsID="eaddb2ab4d6d1ee98123fac75dbf2652" ns2:_="" ns3:_="">
    <xsd:import namespace="ae354758-bc49-43fb-a425-c71c91cb37fe"/>
    <xsd:import namespace="f1660899-f3fa-448b-a59c-8cce2ba34f9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Bezeichnung_Dokumen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354758-bc49-43fb-a425-c71c91cb37f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Bildmarkierungen" ma:readOnly="false" ma:fieldId="{5cf76f15-5ced-4ddc-b409-7134ff3c332f}" ma:taxonomyMulti="true" ma:sspId="fbca7392-c6d4-4101-b040-68495185c32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Bezeichnung_Dokument" ma:index="24" nillable="true" ma:displayName="Bezeichnung_Dokument" ma:format="Dropdown" ma:internalName="Bezeichnung_Dokument">
      <xsd:simpleType>
        <xsd:restriction base="dms:Choice">
          <xsd:enumeration value="Vertragsentwurf"/>
          <xsd:enumeration value="Vertrag_unterzeichnet"/>
          <xsd:enumeration value="Auswahl 3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660899-f3fa-448b-a59c-8cce2ba34f9e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f62bdf0-5e8a-417a-ad60-f1368628aa19}" ma:internalName="TaxCatchAll" ma:showField="CatchAllData" ma:web="f1660899-f3fa-448b-a59c-8cce2ba34f9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453ECA0-2159-4F9E-8AA0-3BB5CDA19C91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f1660899-f3fa-448b-a59c-8cce2ba34f9e"/>
    <ds:schemaRef ds:uri="ae354758-bc49-43fb-a425-c71c91cb37fe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FF6E5C3C-03BC-4BAD-9C5B-E5E9C60F4F4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354758-bc49-43fb-a425-c71c91cb37fe"/>
    <ds:schemaRef ds:uri="f1660899-f3fa-448b-a59c-8cce2ba34f9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5112E0E-0688-4064-B2F3-8A230F47DBF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10</vt:i4>
      </vt:variant>
      <vt:variant>
        <vt:lpstr>Benannte Bereiche</vt:lpstr>
      </vt:variant>
      <vt:variant>
        <vt:i4>6</vt:i4>
      </vt:variant>
    </vt:vector>
  </HeadingPairs>
  <TitlesOfParts>
    <vt:vector size="16" baseType="lpstr">
      <vt:lpstr>Stammdaten und Forderung</vt:lpstr>
      <vt:lpstr>Kostenträgerrechnung</vt:lpstr>
      <vt:lpstr>Personalkosten</vt:lpstr>
      <vt:lpstr>Personal Grundleistung</vt:lpstr>
      <vt:lpstr>Sachkosten</vt:lpstr>
      <vt:lpstr>FLS lösgel v. Basismodul</vt:lpstr>
      <vt:lpstr>Berücksichtigung SK-Zuschuss</vt:lpstr>
      <vt:lpstr>Aufteilung Sachkosten</vt:lpstr>
      <vt:lpstr>Umrechnung Fremdleistungen</vt:lpstr>
      <vt:lpstr>Dropdown</vt:lpstr>
      <vt:lpstr>'FLS lösgel v. Basismodul'!Druckbereich</vt:lpstr>
      <vt:lpstr>Kostenträgerrechnung!Druckbereich</vt:lpstr>
      <vt:lpstr>'Personal Grundleistung'!Druckbereich</vt:lpstr>
      <vt:lpstr>Personalkosten!Druckbereich</vt:lpstr>
      <vt:lpstr>Sachkosten!Druckbereich</vt:lpstr>
      <vt:lpstr>'Stammdaten und Forderung'!Druckbereich</vt:lpstr>
    </vt:vector>
  </TitlesOfParts>
  <Company>Fabian Reineke; Diakonisches Werk Baden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mtraenkle</dc:creator>
  <cp:lastModifiedBy>Michael Tränkle</cp:lastModifiedBy>
  <cp:lastPrinted>2023-06-29T09:50:25Z</cp:lastPrinted>
  <dcterms:created xsi:type="dcterms:W3CDTF">2020-09-11T12:13:10Z</dcterms:created>
  <dcterms:modified xsi:type="dcterms:W3CDTF">2023-08-03T10:37:00Z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0x0101004DD51B6997AE4A4AAAB5AFCB197199A4</vt:lpwstr>
  </property>
  <property fmtid="{D5CDD505-2E9C-101B-9397-08002B2CF9AE}" pid="3" name="MediaServiceImageTags">
    <vt:lpwstr/>
  </property>
</Properties>
</file>