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Eigene Dateien\Pflegesatz\BTHG Umstellung SGB IX\SBBZ\Unterlagen für Donnerstag\Überarbeitete Unterlagen\"/>
    </mc:Choice>
  </mc:AlternateContent>
  <bookViews>
    <workbookView xWindow="0" yWindow="0" windowWidth="27075" windowHeight="9840" tabRatio="886" firstSheet="1" activeTab="1"/>
  </bookViews>
  <sheets>
    <sheet name="Vergütung Regelleistung (2)" sheetId="9" state="hidden" r:id="rId1"/>
    <sheet name="Stammdaten und Forderung" sheetId="10" r:id="rId2"/>
    <sheet name="Entgeltberechnung" sheetId="6" r:id="rId3"/>
    <sheet name="Personalkosten und Schlüssel" sheetId="24" r:id="rId4"/>
    <sheet name="Sachkosten" sheetId="21" r:id="rId5"/>
    <sheet name="ALTI.2 Modul Ergänz. Teilhabel." sheetId="2" state="hidden" r:id="rId6"/>
    <sheet name="Personalschlüssel" sheetId="23" state="hidden" r:id="rId7"/>
    <sheet name="Umrechnung Fremdleistung" sheetId="18" r:id="rId8"/>
    <sheet name="ZIL Stunden Berechnung" sheetId="25" r:id="rId9"/>
    <sheet name="Modul Krankheit" sheetId="12" state="hidden" r:id="rId10"/>
    <sheet name="Leistungsmatrix" sheetId="14" state="hidden" r:id="rId11"/>
  </sheets>
  <definedNames>
    <definedName name="_a93984">#N/A</definedName>
    <definedName name="_xlnm._FilterDatabase" localSheetId="10" hidden="1">Leistungsmatrix!$A$13:$D$93</definedName>
    <definedName name="_xlnm.Print_Area" localSheetId="5">'ALTI.2 Modul Ergänz. Teilhabel.'!$B$2:$K$51</definedName>
    <definedName name="_xlnm.Print_Area" localSheetId="2">Entgeltberechnung!$A$1:$W$37</definedName>
    <definedName name="_xlnm.Print_Area" localSheetId="3">'Personalkosten und Schlüssel'!$A$1:$J$23</definedName>
    <definedName name="_xlnm.Print_Area" localSheetId="1">'Stammdaten und Forderung'!$A$1:$I$66</definedName>
    <definedName name="_xlnm.Print_Area" localSheetId="0">'Vergütung Regelleistung (2)'!$A$1:$G$52</definedName>
    <definedName name="FLS">#REF!</definedName>
    <definedName name="G39a1">#N/A</definedName>
    <definedName name="Kostenzuordnung" localSheetId="1">#REF!</definedName>
    <definedName name="Kostenzuordnung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4" l="1"/>
  <c r="C38" i="24"/>
  <c r="I40" i="25" l="1"/>
  <c r="I39" i="25"/>
  <c r="I38" i="25"/>
  <c r="I37" i="25"/>
  <c r="I36" i="25"/>
  <c r="I33" i="25"/>
  <c r="I32" i="25"/>
  <c r="I31" i="25"/>
  <c r="I30" i="25"/>
  <c r="I19" i="25"/>
  <c r="I20" i="25" s="1"/>
  <c r="I23" i="25" s="1"/>
  <c r="H19" i="25"/>
  <c r="H20" i="25" s="1"/>
  <c r="H22" i="25" s="1"/>
  <c r="G19" i="25"/>
  <c r="G20" i="25" s="1"/>
  <c r="I22" i="25" l="1"/>
  <c r="I34" i="25"/>
  <c r="I41" i="25"/>
  <c r="G22" i="25"/>
  <c r="G24" i="25" s="1"/>
  <c r="G23" i="25"/>
  <c r="H23" i="25"/>
  <c r="H24" i="25" s="1"/>
  <c r="I24" i="25"/>
  <c r="I42" i="25" l="1"/>
  <c r="F46" i="25" s="1"/>
  <c r="G46" i="25" s="1"/>
  <c r="G47" i="25" s="1"/>
  <c r="G53" i="25" s="1"/>
  <c r="H25" i="25"/>
  <c r="H26" i="25" s="1"/>
  <c r="H51" i="25" s="1"/>
  <c r="G25" i="25"/>
  <c r="G26" i="25" s="1"/>
  <c r="G51" i="25" s="1"/>
  <c r="I25" i="25"/>
  <c r="I26" i="25" s="1"/>
  <c r="I51" i="25" s="1"/>
  <c r="G54" i="25" l="1"/>
  <c r="H53" i="25"/>
  <c r="H54" i="25" s="1"/>
  <c r="I53" i="25"/>
  <c r="I54" i="25" s="1"/>
  <c r="G61" i="25"/>
  <c r="G58" i="25"/>
  <c r="G59" i="25"/>
  <c r="G60" i="25"/>
  <c r="I58" i="25" l="1"/>
  <c r="I59" i="25"/>
  <c r="I60" i="25"/>
  <c r="I61" i="25"/>
  <c r="H61" i="25"/>
  <c r="H58" i="25"/>
  <c r="H59" i="25"/>
  <c r="H60" i="25"/>
  <c r="N6" i="6"/>
  <c r="C6" i="21" l="1"/>
  <c r="L26" i="24" l="1"/>
  <c r="J26" i="24"/>
  <c r="T35" i="24"/>
  <c r="R35" i="24"/>
  <c r="N35" i="24"/>
  <c r="L35" i="24"/>
  <c r="U35" i="24"/>
  <c r="U34" i="24"/>
  <c r="U33" i="24"/>
  <c r="U32" i="24"/>
  <c r="S35" i="24"/>
  <c r="S34" i="24"/>
  <c r="S33" i="24"/>
  <c r="S32" i="24"/>
  <c r="Q35" i="24"/>
  <c r="Q34" i="24"/>
  <c r="Q33" i="24"/>
  <c r="Q32" i="24"/>
  <c r="O35" i="24"/>
  <c r="O34" i="24"/>
  <c r="O33" i="24"/>
  <c r="O32" i="24"/>
  <c r="M35" i="24"/>
  <c r="M34" i="24"/>
  <c r="M33" i="24"/>
  <c r="M32" i="24"/>
  <c r="K35" i="24"/>
  <c r="K34" i="24"/>
  <c r="K33" i="24"/>
  <c r="K32" i="24"/>
  <c r="T34" i="24"/>
  <c r="T33" i="24"/>
  <c r="T32" i="24"/>
  <c r="R34" i="24"/>
  <c r="R33" i="24"/>
  <c r="R32" i="24"/>
  <c r="P34" i="24"/>
  <c r="P33" i="24"/>
  <c r="P32" i="24"/>
  <c r="N34" i="24"/>
  <c r="N33" i="24"/>
  <c r="N32" i="24"/>
  <c r="L34" i="24"/>
  <c r="L33" i="24"/>
  <c r="L32" i="24"/>
  <c r="J34" i="24"/>
  <c r="J33" i="24"/>
  <c r="J32" i="24"/>
  <c r="Q54" i="24"/>
  <c r="P54" i="24"/>
  <c r="I52" i="10"/>
  <c r="I53" i="10"/>
  <c r="I54" i="10"/>
  <c r="I40" i="10"/>
  <c r="I41" i="10"/>
  <c r="I42" i="10"/>
  <c r="U37" i="24" l="1"/>
  <c r="R54" i="24"/>
  <c r="S54" i="24"/>
  <c r="U54" i="24"/>
  <c r="T54" i="24"/>
  <c r="S37" i="24"/>
  <c r="Q37" i="24"/>
  <c r="Q39" i="24" l="1"/>
  <c r="P39" i="24" s="1"/>
  <c r="S39" i="24"/>
  <c r="R39" i="24" s="1"/>
  <c r="U39" i="24"/>
  <c r="T39" i="24" s="1"/>
  <c r="H35" i="24" l="1"/>
  <c r="F35" i="24"/>
  <c r="H34" i="24"/>
  <c r="F34" i="24"/>
  <c r="H33" i="24"/>
  <c r="F33" i="24"/>
  <c r="H32" i="24"/>
  <c r="F32" i="24"/>
  <c r="K2" i="6"/>
  <c r="B20" i="24" l="1"/>
  <c r="C7" i="24" l="1"/>
  <c r="C8" i="24"/>
  <c r="K3" i="6" s="1"/>
  <c r="B30" i="24"/>
  <c r="E32" i="24"/>
  <c r="I35" i="10"/>
  <c r="I36" i="10"/>
  <c r="I37" i="10"/>
  <c r="I38" i="10"/>
  <c r="I39" i="10"/>
  <c r="I47" i="10"/>
  <c r="I48" i="10"/>
  <c r="I49" i="10"/>
  <c r="I50" i="10"/>
  <c r="I51" i="10"/>
  <c r="G37" i="24"/>
  <c r="B45" i="24"/>
  <c r="O37" i="24"/>
  <c r="M37" i="24"/>
  <c r="L53" i="24" s="1"/>
  <c r="L55" i="24" s="1"/>
  <c r="K37" i="24"/>
  <c r="I37" i="24"/>
  <c r="E37" i="24"/>
  <c r="I35" i="24"/>
  <c r="I34" i="24"/>
  <c r="I33" i="24"/>
  <c r="I32" i="24"/>
  <c r="G35" i="24"/>
  <c r="G34" i="24"/>
  <c r="G33" i="24"/>
  <c r="G32" i="24"/>
  <c r="E33" i="24"/>
  <c r="E34" i="24"/>
  <c r="E35" i="24"/>
  <c r="F20" i="24"/>
  <c r="F16" i="24"/>
  <c r="F17" i="24"/>
  <c r="F18" i="24"/>
  <c r="F15" i="24"/>
  <c r="H53" i="24" l="1"/>
  <c r="H55" i="24" s="1"/>
  <c r="J53" i="24"/>
  <c r="J55" i="24" s="1"/>
  <c r="F53" i="24"/>
  <c r="F55" i="24" s="1"/>
  <c r="R53" i="24"/>
  <c r="R55" i="24" s="1"/>
  <c r="T53" i="24"/>
  <c r="T55" i="24" s="1"/>
  <c r="P53" i="24"/>
  <c r="P55" i="24" s="1"/>
  <c r="D53" i="24"/>
  <c r="N53" i="24"/>
  <c r="N55" i="24" s="1"/>
  <c r="R49" i="24"/>
  <c r="J49" i="24"/>
  <c r="P49" i="24"/>
  <c r="T49" i="24"/>
  <c r="L49" i="24"/>
  <c r="F49" i="24"/>
  <c r="N49" i="24"/>
  <c r="H49" i="24"/>
  <c r="I49" i="24" s="1"/>
  <c r="D49" i="24"/>
  <c r="P48" i="24"/>
  <c r="D48" i="24"/>
  <c r="E48" i="24" s="1"/>
  <c r="L48" i="24"/>
  <c r="M48" i="24" s="1"/>
  <c r="N48" i="24"/>
  <c r="H48" i="24"/>
  <c r="R48" i="24"/>
  <c r="J48" i="24"/>
  <c r="K48" i="24" s="1"/>
  <c r="T48" i="24"/>
  <c r="F48" i="24"/>
  <c r="G48" i="24" s="1"/>
  <c r="N47" i="24"/>
  <c r="O47" i="24" s="1"/>
  <c r="H47" i="24"/>
  <c r="I47" i="24" s="1"/>
  <c r="R47" i="24"/>
  <c r="J47" i="24"/>
  <c r="P47" i="24"/>
  <c r="D47" i="24"/>
  <c r="E47" i="24" s="1"/>
  <c r="T47" i="24"/>
  <c r="L47" i="24"/>
  <c r="F47" i="24"/>
  <c r="G47" i="24" s="1"/>
  <c r="U49" i="24"/>
  <c r="Q47" i="24"/>
  <c r="M49" i="24"/>
  <c r="S48" i="24"/>
  <c r="O48" i="24"/>
  <c r="K49" i="24"/>
  <c r="G49" i="24"/>
  <c r="O49" i="24"/>
  <c r="I48" i="24"/>
  <c r="M47" i="24"/>
  <c r="Q49" i="24"/>
  <c r="S47" i="24"/>
  <c r="Q48" i="24"/>
  <c r="E49" i="24"/>
  <c r="U47" i="24"/>
  <c r="S49" i="24"/>
  <c r="K47" i="24"/>
  <c r="U48" i="24"/>
  <c r="T50" i="24"/>
  <c r="R50" i="24"/>
  <c r="P50" i="24"/>
  <c r="N50" i="24"/>
  <c r="O50" i="24" s="1"/>
  <c r="L50" i="24"/>
  <c r="M50" i="24" s="1"/>
  <c r="J50" i="24"/>
  <c r="K50" i="24" s="1"/>
  <c r="D50" i="24"/>
  <c r="E50" i="24" s="1"/>
  <c r="H50" i="24"/>
  <c r="I50" i="24" s="1"/>
  <c r="F50" i="24"/>
  <c r="G50" i="24" s="1"/>
  <c r="I39" i="24"/>
  <c r="H39" i="24" s="1"/>
  <c r="G39" i="24"/>
  <c r="F39" i="24" s="1"/>
  <c r="K39" i="24"/>
  <c r="J39" i="24" s="1"/>
  <c r="M39" i="24"/>
  <c r="L39" i="24" s="1"/>
  <c r="E39" i="24"/>
  <c r="D39" i="24" s="1"/>
  <c r="D54" i="24"/>
  <c r="E54" i="24" s="1"/>
  <c r="H54" i="24"/>
  <c r="I54" i="24" s="1"/>
  <c r="L54" i="24"/>
  <c r="M54" i="24" s="1"/>
  <c r="O39" i="24"/>
  <c r="N39" i="24" s="1"/>
  <c r="J54" i="24"/>
  <c r="K54" i="24" s="1"/>
  <c r="F54" i="24"/>
  <c r="G54" i="24" s="1"/>
  <c r="N54" i="24"/>
  <c r="O54" i="24" s="1"/>
  <c r="E53" i="24" l="1"/>
  <c r="D55" i="24"/>
  <c r="E55" i="24" s="1"/>
  <c r="U15" i="6"/>
  <c r="T15" i="6"/>
  <c r="U12" i="6"/>
  <c r="T12" i="6"/>
  <c r="O12" i="6"/>
  <c r="N12" i="6"/>
  <c r="O15" i="6"/>
  <c r="N15" i="6"/>
  <c r="W12" i="6"/>
  <c r="V12" i="6"/>
  <c r="N13" i="6"/>
  <c r="O13" i="6"/>
  <c r="V13" i="6"/>
  <c r="W13" i="6"/>
  <c r="P12" i="6"/>
  <c r="Q12" i="6"/>
  <c r="P13" i="6"/>
  <c r="Q13" i="6"/>
  <c r="R13" i="6"/>
  <c r="S13" i="6"/>
  <c r="S15" i="6"/>
  <c r="R15" i="6"/>
  <c r="Q15" i="6"/>
  <c r="P15" i="6"/>
  <c r="T13" i="6"/>
  <c r="U13" i="6"/>
  <c r="R12" i="6"/>
  <c r="S12" i="6"/>
  <c r="W15" i="6"/>
  <c r="V15" i="6"/>
  <c r="P16" i="6"/>
  <c r="Q16" i="6"/>
  <c r="Q50" i="24"/>
  <c r="P51" i="24"/>
  <c r="Q51" i="24" s="1"/>
  <c r="S50" i="24"/>
  <c r="R51" i="24"/>
  <c r="S51" i="24" s="1"/>
  <c r="N16" i="6"/>
  <c r="O16" i="6"/>
  <c r="U50" i="24"/>
  <c r="T51" i="24"/>
  <c r="U51" i="24" s="1"/>
  <c r="Q53" i="24"/>
  <c r="Q55" i="24"/>
  <c r="S53" i="24"/>
  <c r="S55" i="24"/>
  <c r="U53" i="24"/>
  <c r="U55" i="24" s="1"/>
  <c r="E12" i="21"/>
  <c r="F12" i="21" s="1"/>
  <c r="G12" i="21" s="1"/>
  <c r="O53" i="24"/>
  <c r="O55" i="24" s="1"/>
  <c r="S16" i="6" l="1"/>
  <c r="R16" i="6"/>
  <c r="V16" i="6"/>
  <c r="W16" i="6"/>
  <c r="T16" i="6"/>
  <c r="U16" i="6"/>
  <c r="W14" i="6"/>
  <c r="V14" i="6"/>
  <c r="V18" i="6" s="1"/>
  <c r="U14" i="6"/>
  <c r="T14" i="6"/>
  <c r="T18" i="6" s="1"/>
  <c r="S14" i="6"/>
  <c r="S18" i="6" s="1"/>
  <c r="R14" i="6"/>
  <c r="R18" i="6" s="1"/>
  <c r="Q14" i="6"/>
  <c r="Q18" i="6" s="1"/>
  <c r="P14" i="6"/>
  <c r="P18" i="6" s="1"/>
  <c r="M20" i="6"/>
  <c r="L20" i="6"/>
  <c r="P20" i="6"/>
  <c r="Q20" i="6"/>
  <c r="O20" i="6"/>
  <c r="N20" i="6"/>
  <c r="F20" i="6"/>
  <c r="K20" i="6"/>
  <c r="J20" i="6"/>
  <c r="I20" i="6"/>
  <c r="G20" i="6"/>
  <c r="H20" i="6"/>
  <c r="G14" i="6"/>
  <c r="F14" i="6"/>
  <c r="K53" i="24"/>
  <c r="K55" i="24" s="1"/>
  <c r="I53" i="24"/>
  <c r="I55" i="24" s="1"/>
  <c r="M53" i="24"/>
  <c r="M55" i="24" s="1"/>
  <c r="G53" i="24"/>
  <c r="G55" i="24" s="1"/>
  <c r="W18" i="6" l="1"/>
  <c r="U18" i="6"/>
  <c r="O14" i="6"/>
  <c r="O18" i="6" s="1"/>
  <c r="N14" i="6"/>
  <c r="N18" i="6" s="1"/>
  <c r="S20" i="6"/>
  <c r="R20" i="6"/>
  <c r="W20" i="6"/>
  <c r="V20" i="6"/>
  <c r="U20" i="6"/>
  <c r="T20" i="6"/>
  <c r="L15" i="6"/>
  <c r="M15" i="6"/>
  <c r="J12" i="6"/>
  <c r="K12" i="6"/>
  <c r="H15" i="6"/>
  <c r="I15" i="6"/>
  <c r="F16" i="6"/>
  <c r="G16" i="6"/>
  <c r="J16" i="6"/>
  <c r="K16" i="6"/>
  <c r="L16" i="6"/>
  <c r="M16" i="6"/>
  <c r="J13" i="6"/>
  <c r="K13" i="6"/>
  <c r="H16" i="6"/>
  <c r="I16" i="6"/>
  <c r="I12" i="6"/>
  <c r="H12" i="6"/>
  <c r="F15" i="6"/>
  <c r="G15" i="6"/>
  <c r="L13" i="6"/>
  <c r="M13" i="6"/>
  <c r="J15" i="6"/>
  <c r="K15" i="6"/>
  <c r="M12" i="6"/>
  <c r="L12" i="6"/>
  <c r="H13" i="6"/>
  <c r="I13" i="6"/>
  <c r="L14" i="6"/>
  <c r="M14" i="6"/>
  <c r="K14" i="6"/>
  <c r="J14" i="6"/>
  <c r="I14" i="6"/>
  <c r="H14" i="6"/>
  <c r="G13" i="6"/>
  <c r="F13" i="6"/>
  <c r="D51" i="24"/>
  <c r="E51" i="24" s="1"/>
  <c r="F12" i="6"/>
  <c r="G12" i="6"/>
  <c r="F51" i="24"/>
  <c r="G51" i="24" s="1"/>
  <c r="J51" i="24"/>
  <c r="K51" i="24" s="1"/>
  <c r="L51" i="24"/>
  <c r="M51" i="24" s="1"/>
  <c r="H51" i="24"/>
  <c r="I51" i="24" s="1"/>
  <c r="N51" i="24"/>
  <c r="O51" i="24" s="1"/>
  <c r="L18" i="6" l="1"/>
  <c r="M18" i="6"/>
  <c r="H18" i="6"/>
  <c r="I18" i="6"/>
  <c r="J18" i="6"/>
  <c r="K18" i="6"/>
  <c r="G18" i="6"/>
  <c r="I45" i="23" l="1"/>
  <c r="F35" i="23"/>
  <c r="I26" i="23"/>
  <c r="I25" i="23"/>
  <c r="I24" i="23"/>
  <c r="I22" i="23"/>
  <c r="I21" i="23"/>
  <c r="F25" i="23"/>
  <c r="B49" i="23"/>
  <c r="G45" i="23"/>
  <c r="F45" i="23"/>
  <c r="G44" i="23"/>
  <c r="F44" i="23"/>
  <c r="I41" i="23"/>
  <c r="G41" i="23"/>
  <c r="F41" i="23"/>
  <c r="C41" i="23"/>
  <c r="F37" i="23"/>
  <c r="F36" i="23"/>
  <c r="F32" i="23"/>
  <c r="F34" i="23"/>
  <c r="F33" i="23"/>
  <c r="F29" i="23"/>
  <c r="J29" i="23" s="1"/>
  <c r="K29" i="23" s="1"/>
  <c r="F26" i="23"/>
  <c r="F24" i="23"/>
  <c r="F23" i="23"/>
  <c r="J23" i="23" s="1"/>
  <c r="K23" i="23" s="1"/>
  <c r="F22" i="23"/>
  <c r="F21" i="23"/>
  <c r="J14" i="23"/>
  <c r="I44" i="23" s="1"/>
  <c r="H14" i="23"/>
  <c r="E14" i="23"/>
  <c r="I13" i="23"/>
  <c r="I34" i="23" s="1"/>
  <c r="I33" i="23" l="1"/>
  <c r="I32" i="23"/>
  <c r="J32" i="23" s="1"/>
  <c r="K32" i="23" s="1"/>
  <c r="I37" i="23"/>
  <c r="J37" i="23"/>
  <c r="K37" i="23" s="1"/>
  <c r="I36" i="23"/>
  <c r="J36" i="23" s="1"/>
  <c r="K36" i="23" s="1"/>
  <c r="I35" i="23"/>
  <c r="J35" i="23" s="1"/>
  <c r="K35" i="23" s="1"/>
  <c r="J33" i="23"/>
  <c r="K33" i="23" s="1"/>
  <c r="J34" i="23"/>
  <c r="K34" i="23" s="1"/>
  <c r="J22" i="23"/>
  <c r="K22" i="23" s="1"/>
  <c r="J26" i="23"/>
  <c r="K26" i="23" s="1"/>
  <c r="J25" i="23"/>
  <c r="K25" i="23" s="1"/>
  <c r="J21" i="23"/>
  <c r="K21" i="23" s="1"/>
  <c r="J45" i="23"/>
  <c r="K45" i="23" s="1"/>
  <c r="I14" i="23"/>
  <c r="J24" i="23"/>
  <c r="K24" i="23" s="1"/>
  <c r="J41" i="23"/>
  <c r="K41" i="23" s="1"/>
  <c r="J44" i="23"/>
  <c r="K44" i="23" s="1"/>
  <c r="K47" i="23" l="1"/>
  <c r="J47" i="23"/>
  <c r="K49" i="23" l="1"/>
  <c r="D16" i="21" l="1"/>
  <c r="C1" i="21"/>
  <c r="D11" i="18" l="1"/>
  <c r="M10" i="18"/>
  <c r="H10" i="18"/>
  <c r="M9" i="18"/>
  <c r="C9" i="18"/>
  <c r="M8" i="18"/>
  <c r="C8" i="18"/>
  <c r="M7" i="18"/>
  <c r="I7" i="18"/>
  <c r="J7" i="18" s="1"/>
  <c r="M6" i="18"/>
  <c r="H6" i="18"/>
  <c r="C7" i="18" l="1"/>
  <c r="I6" i="18"/>
  <c r="J6" i="18" s="1"/>
  <c r="C10" i="18"/>
  <c r="H7" i="18"/>
  <c r="I10" i="18"/>
  <c r="J10" i="18" s="1"/>
  <c r="C6" i="18"/>
  <c r="I9" i="18"/>
  <c r="J9" i="18" s="1"/>
  <c r="H8" i="18"/>
  <c r="I8" i="18"/>
  <c r="J8" i="18" s="1"/>
  <c r="E11" i="18"/>
  <c r="H9" i="18"/>
  <c r="D17" i="21" s="1"/>
  <c r="D18" i="21" l="1"/>
  <c r="D24" i="21" s="1"/>
  <c r="I11" i="18"/>
  <c r="J11" i="18"/>
  <c r="H11" i="18"/>
  <c r="I23" i="2" l="1"/>
  <c r="H14" i="12" l="1"/>
  <c r="G14" i="12"/>
  <c r="H13" i="12"/>
  <c r="G13" i="12"/>
  <c r="I13" i="12" s="1"/>
  <c r="J13" i="12" s="1"/>
  <c r="H7" i="12"/>
  <c r="I14" i="12" l="1"/>
  <c r="I16" i="12" s="1"/>
  <c r="J14" i="12"/>
  <c r="J16" i="12" l="1"/>
  <c r="J18" i="12" s="1"/>
  <c r="I17" i="2"/>
  <c r="I61" i="10" l="1"/>
  <c r="G58" i="10"/>
  <c r="I58" i="10"/>
  <c r="C1" i="6"/>
  <c r="I46" i="10" l="1"/>
  <c r="I34" i="10"/>
  <c r="C22" i="9" l="1"/>
  <c r="D14" i="9"/>
  <c r="C7" i="9"/>
  <c r="D25" i="9" s="1"/>
  <c r="F25" i="9" s="1"/>
  <c r="D28" i="9" l="1"/>
  <c r="F28" i="9" s="1"/>
  <c r="D22" i="9"/>
  <c r="D26" i="9"/>
  <c r="F26" i="9" s="1"/>
  <c r="D15" i="9"/>
  <c r="D16" i="9" s="1"/>
  <c r="E22" i="9" s="1"/>
  <c r="C10" i="9"/>
  <c r="G25" i="9" s="1"/>
  <c r="D27" i="9"/>
  <c r="F27" i="9" s="1"/>
  <c r="G26" i="9" l="1"/>
  <c r="G28" i="9"/>
  <c r="G27" i="9"/>
  <c r="F22" i="9"/>
  <c r="G22" i="9" l="1"/>
  <c r="I50" i="2" l="1"/>
  <c r="J50" i="2" s="1"/>
  <c r="I49" i="2"/>
  <c r="J49" i="2" s="1"/>
  <c r="I48" i="2"/>
  <c r="J48" i="2" s="1"/>
  <c r="I47" i="2"/>
  <c r="J47" i="2" s="1"/>
  <c r="I46" i="2"/>
  <c r="J46" i="2" s="1"/>
  <c r="I45" i="2"/>
  <c r="J45" i="2" s="1"/>
  <c r="I40" i="2"/>
  <c r="J40" i="2" s="1"/>
  <c r="I39" i="2"/>
  <c r="J39" i="2" s="1"/>
  <c r="I38" i="2"/>
  <c r="J38" i="2" s="1"/>
  <c r="I37" i="2"/>
  <c r="J37" i="2" s="1"/>
  <c r="I36" i="2"/>
  <c r="I31" i="2"/>
  <c r="J31" i="2" s="1"/>
  <c r="J32" i="2" s="1"/>
  <c r="G27" i="2"/>
  <c r="I18" i="2"/>
  <c r="J18" i="2" s="1"/>
  <c r="I19" i="2"/>
  <c r="J19" i="2" s="1"/>
  <c r="I20" i="2"/>
  <c r="J20" i="2" s="1"/>
  <c r="I21" i="2"/>
  <c r="J21" i="2" s="1"/>
  <c r="I22" i="2"/>
  <c r="J22" i="2" s="1"/>
  <c r="J23" i="2"/>
  <c r="I24" i="2"/>
  <c r="J24" i="2" s="1"/>
  <c r="J17" i="2"/>
  <c r="H7" i="2"/>
  <c r="I41" i="2" l="1"/>
  <c r="J51" i="2"/>
  <c r="I51" i="2"/>
  <c r="J36" i="2"/>
  <c r="J41" i="2" s="1"/>
  <c r="I32" i="2"/>
  <c r="I25" i="2"/>
  <c r="E27" i="2" s="1"/>
  <c r="J25" i="2"/>
  <c r="J11" i="2" l="1"/>
  <c r="I11" i="2"/>
  <c r="K11" i="2" l="1"/>
  <c r="J13" i="2"/>
  <c r="K13" i="2" s="1"/>
  <c r="E14" i="9" l="1"/>
  <c r="C23" i="9"/>
  <c r="D23" i="9" s="1"/>
  <c r="E24" i="9" l="1"/>
  <c r="E15" i="9"/>
  <c r="E16" i="9"/>
  <c r="E23" i="9" s="1"/>
  <c r="F23" i="9" s="1"/>
  <c r="G23" i="9" s="1"/>
  <c r="C24" i="9" l="1"/>
  <c r="D24" i="9" s="1"/>
  <c r="F24" i="9" l="1"/>
  <c r="G24" i="9" s="1"/>
  <c r="G29" i="9" s="1"/>
  <c r="D31" i="9"/>
  <c r="D29" i="9"/>
  <c r="F29" i="9"/>
  <c r="E29" i="9" l="1"/>
  <c r="F30" i="9"/>
  <c r="G30" i="9" s="1"/>
  <c r="G31" i="9" s="1"/>
  <c r="G46" i="9" l="1"/>
  <c r="F46" i="9" s="1"/>
  <c r="F31" i="9"/>
  <c r="E46" i="9" l="1"/>
  <c r="F37" i="9"/>
  <c r="E31" i="9"/>
  <c r="G37" i="9" l="1"/>
  <c r="E47" i="9"/>
  <c r="E48" i="9"/>
  <c r="E50" i="9" l="1"/>
  <c r="E52" i="9" s="1"/>
  <c r="F39" i="9"/>
  <c r="F40" i="9"/>
  <c r="G47" i="9"/>
  <c r="F47" i="9" s="1"/>
  <c r="F48" i="9" s="1"/>
  <c r="G48" i="9"/>
  <c r="G50" i="9" l="1"/>
  <c r="G52" i="9" s="1"/>
  <c r="F50" i="9"/>
  <c r="F52" i="9" s="1"/>
  <c r="E22" i="21" l="1"/>
  <c r="F22" i="21" s="1"/>
  <c r="G22" i="21" l="1"/>
  <c r="Q30" i="6"/>
  <c r="O30" i="6"/>
  <c r="P30" i="6"/>
  <c r="N30" i="6"/>
  <c r="M30" i="6"/>
  <c r="L30" i="6"/>
  <c r="H30" i="6"/>
  <c r="K30" i="6"/>
  <c r="F30" i="6"/>
  <c r="I30" i="6"/>
  <c r="G30" i="6"/>
  <c r="J30" i="6"/>
  <c r="E13" i="21"/>
  <c r="F13" i="21" s="1"/>
  <c r="G13" i="21" s="1"/>
  <c r="E19" i="21"/>
  <c r="F19" i="21" s="1"/>
  <c r="G19" i="21" s="1"/>
  <c r="E23" i="21"/>
  <c r="F23" i="21" s="1"/>
  <c r="E17" i="21"/>
  <c r="F17" i="21" s="1"/>
  <c r="E16" i="21"/>
  <c r="F16" i="21" s="1"/>
  <c r="E15" i="21"/>
  <c r="F15" i="21" s="1"/>
  <c r="E21" i="21"/>
  <c r="F21" i="21" s="1"/>
  <c r="E20" i="21"/>
  <c r="F20" i="21" s="1"/>
  <c r="E14" i="21"/>
  <c r="F14" i="21" s="1"/>
  <c r="E18" i="21"/>
  <c r="F18" i="21" s="1"/>
  <c r="N7" i="18"/>
  <c r="N8" i="18"/>
  <c r="N10" i="18"/>
  <c r="N6" i="18"/>
  <c r="N9" i="18"/>
  <c r="O22" i="6" l="1"/>
  <c r="M22" i="6"/>
  <c r="L22" i="6"/>
  <c r="G14" i="21"/>
  <c r="Q22" i="6"/>
  <c r="P22" i="6"/>
  <c r="N22" i="6"/>
  <c r="G18" i="21"/>
  <c r="Q26" i="6"/>
  <c r="O26" i="6"/>
  <c r="M26" i="6"/>
  <c r="L26" i="6"/>
  <c r="P26" i="6"/>
  <c r="N26" i="6"/>
  <c r="N27" i="6"/>
  <c r="M27" i="6"/>
  <c r="O27" i="6"/>
  <c r="L27" i="6"/>
  <c r="Q27" i="6"/>
  <c r="P27" i="6"/>
  <c r="P28" i="6"/>
  <c r="N28" i="6"/>
  <c r="M28" i="6"/>
  <c r="L28" i="6"/>
  <c r="Q28" i="6"/>
  <c r="G20" i="21"/>
  <c r="O28" i="6"/>
  <c r="O29" i="6"/>
  <c r="M29" i="6"/>
  <c r="L29" i="6"/>
  <c r="Q29" i="6"/>
  <c r="P29" i="6"/>
  <c r="N29" i="6"/>
  <c r="G21" i="21"/>
  <c r="G15" i="21"/>
  <c r="O23" i="6"/>
  <c r="P23" i="6"/>
  <c r="N23" i="6"/>
  <c r="M23" i="6"/>
  <c r="L23" i="6"/>
  <c r="Q23" i="6"/>
  <c r="P24" i="6"/>
  <c r="N24" i="6"/>
  <c r="G16" i="21"/>
  <c r="Q24" i="6"/>
  <c r="O24" i="6"/>
  <c r="M24" i="6"/>
  <c r="L24" i="6"/>
  <c r="Q25" i="6"/>
  <c r="O25" i="6"/>
  <c r="L25" i="6"/>
  <c r="P25" i="6"/>
  <c r="N25" i="6"/>
  <c r="G17" i="21"/>
  <c r="M25" i="6"/>
  <c r="Q31" i="6"/>
  <c r="O31" i="6"/>
  <c r="M31" i="6"/>
  <c r="P31" i="6"/>
  <c r="N31" i="6"/>
  <c r="L31" i="6"/>
  <c r="G23" i="21"/>
  <c r="M21" i="6"/>
  <c r="L21" i="6"/>
  <c r="Q21" i="6"/>
  <c r="P21" i="6"/>
  <c r="O21" i="6"/>
  <c r="N21" i="6"/>
  <c r="W30" i="6"/>
  <c r="U30" i="6"/>
  <c r="V30" i="6"/>
  <c r="T30" i="6"/>
  <c r="R30" i="6"/>
  <c r="S30" i="6"/>
  <c r="E24" i="21"/>
  <c r="J25" i="6"/>
  <c r="F25" i="6"/>
  <c r="G25" i="6"/>
  <c r="K25" i="6"/>
  <c r="H25" i="6"/>
  <c r="I25" i="6"/>
  <c r="F31" i="6"/>
  <c r="G31" i="6"/>
  <c r="J31" i="6"/>
  <c r="K31" i="6"/>
  <c r="H31" i="6"/>
  <c r="I31" i="6"/>
  <c r="F27" i="6"/>
  <c r="K27" i="6"/>
  <c r="G27" i="6"/>
  <c r="I27" i="6"/>
  <c r="H27" i="6"/>
  <c r="J27" i="6"/>
  <c r="H28" i="6"/>
  <c r="I28" i="6"/>
  <c r="F28" i="6"/>
  <c r="G28" i="6"/>
  <c r="J28" i="6"/>
  <c r="K28" i="6"/>
  <c r="J29" i="6"/>
  <c r="K29" i="6"/>
  <c r="F29" i="6"/>
  <c r="G29" i="6"/>
  <c r="I29" i="6"/>
  <c r="H29" i="6"/>
  <c r="H26" i="6"/>
  <c r="I26" i="6"/>
  <c r="J26" i="6"/>
  <c r="K26" i="6"/>
  <c r="F26" i="6"/>
  <c r="G26" i="6"/>
  <c r="H22" i="6"/>
  <c r="K22" i="6"/>
  <c r="G22" i="6"/>
  <c r="I22" i="6"/>
  <c r="F22" i="6"/>
  <c r="J22" i="6"/>
  <c r="J21" i="6"/>
  <c r="G21" i="6"/>
  <c r="I21" i="6"/>
  <c r="K21" i="6"/>
  <c r="F21" i="6"/>
  <c r="H21" i="6"/>
  <c r="F23" i="6"/>
  <c r="I23" i="6"/>
  <c r="J23" i="6"/>
  <c r="K23" i="6"/>
  <c r="G23" i="6"/>
  <c r="H23" i="6"/>
  <c r="K24" i="6"/>
  <c r="G24" i="6"/>
  <c r="H24" i="6"/>
  <c r="I24" i="6"/>
  <c r="J24" i="6"/>
  <c r="F24" i="6"/>
  <c r="F18" i="6"/>
  <c r="N32" i="6" l="1"/>
  <c r="N33" i="6" s="1"/>
  <c r="P32" i="6"/>
  <c r="P33" i="6" s="1"/>
  <c r="Q32" i="6"/>
  <c r="Q33" i="6" s="1"/>
  <c r="O32" i="6"/>
  <c r="O33" i="6" s="1"/>
  <c r="T24" i="6"/>
  <c r="R24" i="6"/>
  <c r="S24" i="6"/>
  <c r="W24" i="6"/>
  <c r="U24" i="6"/>
  <c r="V24" i="6"/>
  <c r="R27" i="6"/>
  <c r="S27" i="6"/>
  <c r="W27" i="6"/>
  <c r="V27" i="6"/>
  <c r="T27" i="6"/>
  <c r="U27" i="6"/>
  <c r="R23" i="6"/>
  <c r="W23" i="6"/>
  <c r="U23" i="6"/>
  <c r="V23" i="6"/>
  <c r="T23" i="6"/>
  <c r="S23" i="6"/>
  <c r="U29" i="6"/>
  <c r="T29" i="6"/>
  <c r="S29" i="6"/>
  <c r="W29" i="6"/>
  <c r="R29" i="6"/>
  <c r="V29" i="6"/>
  <c r="W26" i="6"/>
  <c r="T26" i="6"/>
  <c r="U26" i="6"/>
  <c r="V26" i="6"/>
  <c r="S26" i="6"/>
  <c r="R26" i="6"/>
  <c r="W25" i="6"/>
  <c r="U25" i="6"/>
  <c r="V25" i="6"/>
  <c r="T25" i="6"/>
  <c r="R25" i="6"/>
  <c r="S25" i="6"/>
  <c r="R21" i="6"/>
  <c r="S21" i="6"/>
  <c r="W21" i="6"/>
  <c r="U21" i="6"/>
  <c r="V21" i="6"/>
  <c r="T21" i="6"/>
  <c r="M32" i="6"/>
  <c r="M33" i="6" s="1"/>
  <c r="M35" i="6" s="1"/>
  <c r="M36" i="6" s="1"/>
  <c r="F49" i="10" s="1"/>
  <c r="R22" i="6"/>
  <c r="S22" i="6"/>
  <c r="U22" i="6"/>
  <c r="W22" i="6"/>
  <c r="V22" i="6"/>
  <c r="T22" i="6"/>
  <c r="W31" i="6"/>
  <c r="U31" i="6"/>
  <c r="V31" i="6"/>
  <c r="T31" i="6"/>
  <c r="S31" i="6"/>
  <c r="R31" i="6"/>
  <c r="V28" i="6"/>
  <c r="T28" i="6"/>
  <c r="R28" i="6"/>
  <c r="W28" i="6"/>
  <c r="U28" i="6"/>
  <c r="S28" i="6"/>
  <c r="G24" i="21"/>
  <c r="F24" i="21"/>
  <c r="J32" i="6"/>
  <c r="J33" i="6" s="1"/>
  <c r="J35" i="6" s="1"/>
  <c r="J36" i="6" s="1"/>
  <c r="F36" i="10" s="1"/>
  <c r="I32" i="6"/>
  <c r="I33" i="6" s="1"/>
  <c r="K32" i="6"/>
  <c r="K33" i="6" s="1"/>
  <c r="K35" i="6" s="1"/>
  <c r="K36" i="6" s="1"/>
  <c r="L32" i="6"/>
  <c r="L33" i="6" s="1"/>
  <c r="L35" i="6" s="1"/>
  <c r="L36" i="6" s="1"/>
  <c r="F37" i="10" s="1"/>
  <c r="H32" i="6"/>
  <c r="H33" i="6" s="1"/>
  <c r="H35" i="6" s="1"/>
  <c r="H36" i="6" s="1"/>
  <c r="F35" i="10" s="1"/>
  <c r="G32" i="6"/>
  <c r="G33" i="6" s="1"/>
  <c r="G35" i="6" s="1"/>
  <c r="G36" i="6" s="1"/>
  <c r="F46" i="10" s="1"/>
  <c r="F32" i="6"/>
  <c r="F33" i="6" s="1"/>
  <c r="F35" i="6" s="1"/>
  <c r="F36" i="6" s="1"/>
  <c r="F34" i="10" s="1"/>
  <c r="T32" i="6" l="1"/>
  <c r="T33" i="6" s="1"/>
  <c r="W32" i="6"/>
  <c r="W33" i="6" s="1"/>
  <c r="V32" i="6"/>
  <c r="V33" i="6" s="1"/>
  <c r="U32" i="6"/>
  <c r="U33" i="6" s="1"/>
  <c r="P35" i="6"/>
  <c r="P36" i="6" s="1"/>
  <c r="S32" i="6"/>
  <c r="S33" i="6" s="1"/>
  <c r="R32" i="6"/>
  <c r="R33" i="6" s="1"/>
  <c r="O35" i="6"/>
  <c r="O36" i="6" s="1"/>
  <c r="F50" i="10" s="1"/>
  <c r="Q35" i="6"/>
  <c r="Q36" i="6" s="1"/>
  <c r="F51" i="10" s="1"/>
  <c r="N35" i="6"/>
  <c r="N36" i="6" s="1"/>
  <c r="G35" i="10"/>
  <c r="G37" i="10"/>
  <c r="G36" i="10"/>
  <c r="G49" i="10"/>
  <c r="J37" i="6"/>
  <c r="F48" i="10"/>
  <c r="L37" i="6"/>
  <c r="I35" i="6"/>
  <c r="I36" i="6" s="1"/>
  <c r="G46" i="10"/>
  <c r="F37" i="6"/>
  <c r="P37" i="6" l="1"/>
  <c r="F39" i="10"/>
  <c r="S35" i="6"/>
  <c r="S36" i="6" s="1"/>
  <c r="F52" i="10" s="1"/>
  <c r="G52" i="10" s="1"/>
  <c r="R35" i="6"/>
  <c r="R36" i="6" s="1"/>
  <c r="V35" i="6"/>
  <c r="V36" i="6"/>
  <c r="U35" i="6"/>
  <c r="U36" i="6" s="1"/>
  <c r="F53" i="10" s="1"/>
  <c r="G53" i="10" s="1"/>
  <c r="N37" i="6"/>
  <c r="F38" i="10"/>
  <c r="G38" i="10" s="1"/>
  <c r="W35" i="6"/>
  <c r="W36" i="6" s="1"/>
  <c r="F54" i="10" s="1"/>
  <c r="G54" i="10" s="1"/>
  <c r="T35" i="6"/>
  <c r="T36" i="6" s="1"/>
  <c r="G51" i="10"/>
  <c r="G48" i="10"/>
  <c r="H37" i="6"/>
  <c r="F47" i="10"/>
  <c r="G34" i="10"/>
  <c r="F41" i="10" l="1"/>
  <c r="G41" i="10" s="1"/>
  <c r="T37" i="6"/>
  <c r="F40" i="10"/>
  <c r="G40" i="10" s="1"/>
  <c r="R37" i="6"/>
  <c r="V37" i="6"/>
  <c r="F42" i="10"/>
  <c r="G42" i="10" s="1"/>
  <c r="G50" i="10"/>
  <c r="G47" i="10"/>
  <c r="G39" i="10"/>
</calcChain>
</file>

<file path=xl/comments1.xml><?xml version="1.0" encoding="utf-8"?>
<comments xmlns="http://schemas.openxmlformats.org/spreadsheetml/2006/main">
  <authors>
    <author>Orlanski Olga</author>
  </authors>
  <commentList>
    <comment ref="C9" authorId="0" shapeId="0">
      <text>
        <r>
          <rPr>
            <sz val="9"/>
            <color indexed="81"/>
            <rFont val="Segoe UI"/>
            <family val="2"/>
          </rPr>
          <t>§ 22 LRV: Der Berechnung der Leistungspauschale wird im Regelfall eine Auslastung von 99 % zugrunde gelegt, welche sich auf die vereinbarte Kapazität bezieht. Weist der Leistungserbringer eine geringere Auslastung nach, gilt eine Untergrenze von 97,5 %. Im
Übrigen sind die Sonderregelungen zur Auslastung in den Kalkulationsmustern zu beachten.</t>
        </r>
      </text>
    </comment>
  </commentList>
</comments>
</file>

<file path=xl/comments2.xml><?xml version="1.0" encoding="utf-8"?>
<comments xmlns="http://schemas.openxmlformats.org/spreadsheetml/2006/main">
  <authors>
    <author>Reineke Fabian</author>
  </authors>
  <commentList>
    <comment ref="C18" authorId="0" shapeId="0">
      <text>
        <r>
          <rPr>
            <b/>
            <sz val="9"/>
            <color indexed="81"/>
            <rFont val="Segoe UI"/>
            <family val="2"/>
          </rPr>
          <t>Auswahl:</t>
        </r>
        <r>
          <rPr>
            <sz val="9"/>
            <color indexed="81"/>
            <rFont val="Segoe UI"/>
            <family val="2"/>
          </rPr>
          <t xml:space="preserve">
- TVÖD Bund/Land
- TVÖD Kommunal
- Anlehnung an TVÖD
- AVR
- Sonstige Tarifverträge
- Freie Vereinbarung</t>
        </r>
      </text>
    </comment>
  </commentList>
</comments>
</file>

<file path=xl/sharedStrings.xml><?xml version="1.0" encoding="utf-8"?>
<sst xmlns="http://schemas.openxmlformats.org/spreadsheetml/2006/main" count="1106" uniqueCount="541">
  <si>
    <t>Name der Einrichtung</t>
  </si>
  <si>
    <t>Mustereinrichtung</t>
  </si>
  <si>
    <t>Stand: 16.03.2022</t>
  </si>
  <si>
    <t>Kalkulation der Leistungspauschale Regelleistung</t>
  </si>
  <si>
    <t>1. Allgemeine Angaben</t>
  </si>
  <si>
    <t>1.1</t>
  </si>
  <si>
    <t>Platzzahl lt. Vereinbarung</t>
  </si>
  <si>
    <t>1.2</t>
  </si>
  <si>
    <t>Tage/Jahr</t>
  </si>
  <si>
    <t>1.3</t>
  </si>
  <si>
    <t>Auslastung</t>
  </si>
  <si>
    <t>1.4</t>
  </si>
  <si>
    <t>Divisor</t>
  </si>
  <si>
    <t>1.5</t>
  </si>
  <si>
    <t>Monatsfaktor</t>
  </si>
  <si>
    <t>Personal Fachleistungen</t>
  </si>
  <si>
    <t>BPK je VK p.a.</t>
  </si>
  <si>
    <t>FKQ GB</t>
  </si>
  <si>
    <t>FKQ ETH</t>
  </si>
  <si>
    <t>1.6</t>
  </si>
  <si>
    <t>Fachkräfte</t>
  </si>
  <si>
    <t>1.7</t>
  </si>
  <si>
    <t>Hilfskräfte</t>
  </si>
  <si>
    <t>1.8</t>
  </si>
  <si>
    <t>Durchschnittl. BPK je VK p.a.</t>
  </si>
  <si>
    <t>2. Kalkulation der Vollkräfte sowie Personalkosten prospektiv</t>
  </si>
  <si>
    <t>Personalkosten</t>
  </si>
  <si>
    <t>Personalschlüssel prospektiv</t>
  </si>
  <si>
    <t>VK prospektiv</t>
  </si>
  <si>
    <t>BPK je VK</t>
  </si>
  <si>
    <t xml:space="preserve">Kosten </t>
  </si>
  <si>
    <t>p.a.</t>
  </si>
  <si>
    <t>je BT</t>
  </si>
  <si>
    <t>2.1</t>
  </si>
  <si>
    <t>Grundbetreuung</t>
  </si>
  <si>
    <t>2.2</t>
  </si>
  <si>
    <t>Ergänzende Teilhabeleistungen</t>
  </si>
  <si>
    <t>2.3</t>
  </si>
  <si>
    <t>Individuelle Zusatzleistungen</t>
  </si>
  <si>
    <t>2.4</t>
  </si>
  <si>
    <t>Leitung</t>
  </si>
  <si>
    <t>2.5</t>
  </si>
  <si>
    <t>Verwaltung</t>
  </si>
  <si>
    <t>2.6</t>
  </si>
  <si>
    <t>Fachdienstleistungen</t>
  </si>
  <si>
    <t>2.7</t>
  </si>
  <si>
    <t>Hauswirtschaft und Technik</t>
  </si>
  <si>
    <t>Hinweis: Bandbreite von 1:7 - 1:10</t>
  </si>
  <si>
    <t>Zwischensumme</t>
  </si>
  <si>
    <t>2.8</t>
  </si>
  <si>
    <t>Personalnebenkosten (falls getrennt ausgewiesen)</t>
  </si>
  <si>
    <t>Summe Personalkosten</t>
  </si>
  <si>
    <t>3. Kalkulation der Sachkosten prospektiv</t>
  </si>
  <si>
    <t>Sachkosten</t>
  </si>
  <si>
    <t>Summe Sachkosten</t>
  </si>
  <si>
    <t>Personalkostenanteil</t>
  </si>
  <si>
    <t>Sachkostenanteil</t>
  </si>
  <si>
    <t>4. Kalkulation der Gesamtforderung und Leistungspauschale</t>
  </si>
  <si>
    <t>Gesamtkosten</t>
  </si>
  <si>
    <t>Kosten p.m.</t>
  </si>
  <si>
    <t xml:space="preserve"> (30,42 Tage)</t>
  </si>
  <si>
    <t>Gesamtnettokosten</t>
  </si>
  <si>
    <t>Risikozuschlag</t>
  </si>
  <si>
    <t>Gesamtforderung / Leistungspauschale Regelleistung</t>
  </si>
  <si>
    <t>grüne Zellen sind angebotsindividuell auszufüllen/ können verändert werden</t>
  </si>
  <si>
    <t>gelbe Zellen für Bearbeitung gesperrt</t>
  </si>
  <si>
    <t>1. Allgemeine Angaben der Einrichtung</t>
  </si>
  <si>
    <t>EINRICHTUNG</t>
  </si>
  <si>
    <t>TRÄGER</t>
  </si>
  <si>
    <t>1.</t>
  </si>
  <si>
    <t xml:space="preserve">Name </t>
  </si>
  <si>
    <t>2.</t>
  </si>
  <si>
    <t>Straße</t>
  </si>
  <si>
    <t>3.</t>
  </si>
  <si>
    <t>PLZ</t>
  </si>
  <si>
    <t>4.</t>
  </si>
  <si>
    <t>Ort</t>
  </si>
  <si>
    <t>5.</t>
  </si>
  <si>
    <t>Telefon/Telefax</t>
  </si>
  <si>
    <t>6.</t>
  </si>
  <si>
    <t>Email</t>
  </si>
  <si>
    <t>7.</t>
  </si>
  <si>
    <t>Ansprechpartner</t>
  </si>
  <si>
    <t>8.</t>
  </si>
  <si>
    <t>Verband</t>
  </si>
  <si>
    <t>9.</t>
  </si>
  <si>
    <t>Tarifwerk</t>
  </si>
  <si>
    <t xml:space="preserve">2. Angaben zum Vergütungsverfahren </t>
  </si>
  <si>
    <t>10.</t>
  </si>
  <si>
    <t>Vereinbarungszeitraum</t>
  </si>
  <si>
    <t>11.</t>
  </si>
  <si>
    <t xml:space="preserve">Aufforderung am </t>
  </si>
  <si>
    <t>durch</t>
  </si>
  <si>
    <t>12.</t>
  </si>
  <si>
    <t>Entgeltverhandlung am</t>
  </si>
  <si>
    <t>Ort:</t>
  </si>
  <si>
    <t>13.</t>
  </si>
  <si>
    <t>Beteiligte</t>
  </si>
  <si>
    <t>14.</t>
  </si>
  <si>
    <t>Schiedsstellenantrag am</t>
  </si>
  <si>
    <t>Antragsteller</t>
  </si>
  <si>
    <t>15.</t>
  </si>
  <si>
    <t>Schiedsstellen Nummer</t>
  </si>
  <si>
    <t>Termin</t>
  </si>
  <si>
    <r>
      <t>3. Leistungspauschalen und Entgeltforderung der Einrichtung</t>
    </r>
    <r>
      <rPr>
        <sz val="12"/>
        <rFont val="Arial"/>
        <family val="2"/>
      </rPr>
      <t xml:space="preserve"> </t>
    </r>
  </si>
  <si>
    <t>Grundpauschale</t>
  </si>
  <si>
    <t xml:space="preserve">derzeitige Entgelte </t>
  </si>
  <si>
    <t xml:space="preserve">Forderung </t>
  </si>
  <si>
    <t>Differenz</t>
  </si>
  <si>
    <t>Angebot</t>
  </si>
  <si>
    <t>€ je Tag</t>
  </si>
  <si>
    <t>in %</t>
  </si>
  <si>
    <t>16.</t>
  </si>
  <si>
    <t>17.</t>
  </si>
  <si>
    <t>25.</t>
  </si>
  <si>
    <t>Nachrichtlich: Investitionsbetrag</t>
  </si>
  <si>
    <t>Investitionsbetrag</t>
  </si>
  <si>
    <t>Forderung letzte Verhandlung</t>
  </si>
  <si>
    <t>Ergebnis letzte erhandlung</t>
  </si>
  <si>
    <t>Die letzte Vereinbarung der Entgelte erfolgte am:</t>
  </si>
  <si>
    <t>Ort, Datum, Stempel und rechtsverbindliche Unterschrift des Antragstellers</t>
  </si>
  <si>
    <t>Überblick über die Leistungsdaten</t>
  </si>
  <si>
    <t>Summe</t>
  </si>
  <si>
    <t>Leistungsberechtigte</t>
  </si>
  <si>
    <t>Berechnungstage</t>
  </si>
  <si>
    <t>Gesamt</t>
  </si>
  <si>
    <t>Gesamt-</t>
  </si>
  <si>
    <t xml:space="preserve">nettokosten </t>
  </si>
  <si>
    <t>%</t>
  </si>
  <si>
    <t>Euro</t>
  </si>
  <si>
    <t>1.1.</t>
  </si>
  <si>
    <t>1.2.</t>
  </si>
  <si>
    <t>1.3.</t>
  </si>
  <si>
    <t>1.4.</t>
  </si>
  <si>
    <t>Speiseversorgung</t>
  </si>
  <si>
    <t>1.5.</t>
  </si>
  <si>
    <t>2.1.</t>
  </si>
  <si>
    <t>Lebensmittel</t>
  </si>
  <si>
    <t>2.2.</t>
  </si>
  <si>
    <t>Wasser, Energie, Brennstoffe</t>
  </si>
  <si>
    <t>2.3.</t>
  </si>
  <si>
    <t>Wirtschaftbedarf</t>
  </si>
  <si>
    <t>2.4.</t>
  </si>
  <si>
    <t>Verwaltungsbedarf</t>
  </si>
  <si>
    <t>2.5.</t>
  </si>
  <si>
    <t>Fremdleistung Verwaltung</t>
  </si>
  <si>
    <t>2.6.</t>
  </si>
  <si>
    <t>Fremdleistung Speiseversorgung</t>
  </si>
  <si>
    <t>2.9</t>
  </si>
  <si>
    <t>2.10</t>
  </si>
  <si>
    <t>Betreuungsbedarf</t>
  </si>
  <si>
    <t>2.11</t>
  </si>
  <si>
    <t>Abgaben, Steuern, Versicherungen</t>
  </si>
  <si>
    <t>2.12</t>
  </si>
  <si>
    <t>Abfallentsorgung</t>
  </si>
  <si>
    <t>2.13</t>
  </si>
  <si>
    <t>Wartung</t>
  </si>
  <si>
    <t>2.14</t>
  </si>
  <si>
    <t>Sonstige betriebliche Aufwendungen</t>
  </si>
  <si>
    <t xml:space="preserve">Gesamtnettokosten </t>
  </si>
  <si>
    <t>Fachkraftquote</t>
  </si>
  <si>
    <t>Allgemeine Angaben</t>
  </si>
  <si>
    <t>Kapazität</t>
  </si>
  <si>
    <t>Fachkraftquote:</t>
  </si>
  <si>
    <t>Netto-Jahresarbeitszeit</t>
  </si>
  <si>
    <t>Platzzahl je Gruppe</t>
  </si>
  <si>
    <t>Anzahl Gruppen</t>
  </si>
  <si>
    <t>Gesamtplatzzahl</t>
  </si>
  <si>
    <t>Kalendertage</t>
  </si>
  <si>
    <t>Dienstplan</t>
  </si>
  <si>
    <t>Beginn</t>
  </si>
  <si>
    <t>Ende</t>
  </si>
  <si>
    <t>Tage</t>
  </si>
  <si>
    <t>Vollzeitkräfte</t>
  </si>
  <si>
    <t>Präsenzzeiten</t>
  </si>
  <si>
    <t>Personalberechnung Ergänzende Teilhabeleistung (in der Gruppe)</t>
  </si>
  <si>
    <t>I.2</t>
  </si>
  <si>
    <t>Ergänzende Teilhabeleistung (in der Gruppe)</t>
  </si>
  <si>
    <t>Summe Ergänzende Teilhabeleistungen (B)</t>
  </si>
  <si>
    <t>1. Zusätliche fachlich notwendige 1:1 Unterstützung des einrichtungsbezogenen Leistungsangebotes</t>
  </si>
  <si>
    <t>Leistungsinhalte</t>
  </si>
  <si>
    <t>Umfang in Std.</t>
  </si>
  <si>
    <t>Anzahl</t>
  </si>
  <si>
    <t>Bezug</t>
  </si>
  <si>
    <t>Faktor</t>
  </si>
  <si>
    <t>Anzahl = Häufigkeit je Zeiteinheit</t>
  </si>
  <si>
    <t>schulische Förderung</t>
  </si>
  <si>
    <t>pro Schulwoche</t>
  </si>
  <si>
    <t>pro Kind</t>
  </si>
  <si>
    <t>Faktor = Anzahl Kinder</t>
  </si>
  <si>
    <t>Arzt- und Therapiebesuche</t>
  </si>
  <si>
    <t>pro Monat</t>
  </si>
  <si>
    <t>Einkäufe (z.B. Kleidung)</t>
  </si>
  <si>
    <t>pro Jahr</t>
  </si>
  <si>
    <t>Sozialraumorientierte Freizeitgestaltung</t>
  </si>
  <si>
    <t>Trainingsprogramm</t>
  </si>
  <si>
    <t>pro Tag</t>
  </si>
  <si>
    <t>Unterstützekommunikation</t>
  </si>
  <si>
    <t>Elternabende (Schule)</t>
  </si>
  <si>
    <t>Lehrergespräche</t>
  </si>
  <si>
    <t>entspricht zusätzlichen ( 1:1) Betreuung</t>
  </si>
  <si>
    <t>an</t>
  </si>
  <si>
    <t>Tagen</t>
  </si>
  <si>
    <t>2. Ferienfreizeiten</t>
  </si>
  <si>
    <t>Ferienfreizeiten (Mehrbedarf)</t>
  </si>
  <si>
    <t>pro Gruppe</t>
  </si>
  <si>
    <t>3. zusätzliche Administrative Tätigkeiten, Arbeitsorganisation</t>
  </si>
  <si>
    <t>Hilfeplangespräche</t>
  </si>
  <si>
    <t>Dokumentation</t>
  </si>
  <si>
    <t>tägl.</t>
  </si>
  <si>
    <t>Betreuungsplanung</t>
  </si>
  <si>
    <t>ordnungsrechtliche Auflagen u.a.</t>
  </si>
  <si>
    <t>pro Woche</t>
  </si>
  <si>
    <t>Monatsdokumentation neu</t>
  </si>
  <si>
    <t>4. Umsetzung Bundeskinderschutzgesetz _ analog Jugendhilfe</t>
  </si>
  <si>
    <t>Beschwerdemanagement</t>
  </si>
  <si>
    <t>Beteiligung (Kinderbeirat)</t>
  </si>
  <si>
    <t>Maßnahmen QM-Sicherung</t>
  </si>
  <si>
    <t>Ombudsmann</t>
  </si>
  <si>
    <t>Verfahrensstandards für Risikoabschätzung</t>
  </si>
  <si>
    <t>Inhalt der Leistungen</t>
  </si>
  <si>
    <t>Umrechnung Fremdleistungen in Sach- und Personalkosten</t>
  </si>
  <si>
    <t>Aufteilung SK / PK</t>
  </si>
  <si>
    <t>letzter Antrag</t>
  </si>
  <si>
    <t>Gesamtkosten prospektiv</t>
  </si>
  <si>
    <t>SK</t>
  </si>
  <si>
    <t>PK</t>
  </si>
  <si>
    <t>Sachkosten (SK)</t>
  </si>
  <si>
    <t>Personalkosten (PK)</t>
  </si>
  <si>
    <t>Vollkräfte</t>
  </si>
  <si>
    <t>Ø BPK  je VK</t>
  </si>
  <si>
    <t>letzter Antrag durchschn.PK</t>
  </si>
  <si>
    <t>€ je BT</t>
  </si>
  <si>
    <t>Hausreinigung</t>
  </si>
  <si>
    <t>Wäscheversorgung</t>
  </si>
  <si>
    <t>Haustechnik</t>
  </si>
  <si>
    <t>Lebensbereiche</t>
  </si>
  <si>
    <t>Personalberechnung Modul Krankheit</t>
  </si>
  <si>
    <t>oder Vormittagsbetreuung siehe SGB VIII</t>
  </si>
  <si>
    <t>Betreuungstage Krankheit</t>
  </si>
  <si>
    <t>I.1</t>
  </si>
  <si>
    <t>Modul Krankheit</t>
  </si>
  <si>
    <t>Dauer</t>
  </si>
  <si>
    <t>Tagdienst an Schultagen</t>
  </si>
  <si>
    <t>abzgl. Rufbereitschaft tagsüber an Schultagen</t>
  </si>
  <si>
    <t>Gesamtpersonalmenge</t>
  </si>
  <si>
    <t>Personalschlüssel Modul Krankheit für eine Wohneinheit</t>
  </si>
  <si>
    <t>Hinweise:</t>
  </si>
  <si>
    <t>- In Jugendhilfe (SGB VIII): Modul "Vormittagsbetreuung"</t>
  </si>
  <si>
    <t>- Personalschlüssel: "1:4" =&gt; 0,42 VK werden durch 4 geteilt</t>
  </si>
  <si>
    <t>- i.d.R. Keine Berücksichtigung von Gemein- und Sachkosten</t>
  </si>
  <si>
    <t>- Entgelt pro Tag: Abrechnung nur nach Inanspruchnahme</t>
  </si>
  <si>
    <t>- Keine Reduzierung der Rufbereitschaft!</t>
  </si>
  <si>
    <t>Beschreibung der Inhalte, insbesondere …</t>
  </si>
  <si>
    <t>FK Ja / Nein</t>
  </si>
  <si>
    <t>Poolen Ja/Nein</t>
  </si>
  <si>
    <t>Auswahl</t>
  </si>
  <si>
    <t>0 Art. Inhalt und Umfang der Leistung</t>
  </si>
  <si>
    <t>Grundorganisation des Tagesablaufs</t>
  </si>
  <si>
    <t>Dokumentation:</t>
  </si>
  <si>
    <t xml:space="preserve">o Medizinische Verlaufsdokumentation, Vitalzeichendokumentation o Pflegedokumentation                      </t>
  </si>
  <si>
    <t>o  Personenbezogene Dokumentation, Dienstbuch, Stammblatt</t>
  </si>
  <si>
    <t>o  Gruppeninterne Dokumentation</t>
  </si>
  <si>
    <t>o  Protokolle                                                                                                                         o  Medikamentenverwaltung unter Berücksichtigung der rechtlichen Vorgaben</t>
  </si>
  <si>
    <t>FK</t>
  </si>
  <si>
    <t>Auswahl Ja/Nein</t>
  </si>
  <si>
    <t>Grund-leistung</t>
  </si>
  <si>
    <t>Ergänzende Teilhabe-leistung</t>
  </si>
  <si>
    <t>Individuelle Zusatz-leistungen</t>
  </si>
  <si>
    <t>Ja / Nein</t>
  </si>
  <si>
    <t>Spezifische Leistungen für Kinder und Jugendliche</t>
  </si>
  <si>
    <t>0 Spezifische Leistung KiJu</t>
  </si>
  <si>
    <t>Zusammenarbeit mit Eltern</t>
  </si>
  <si>
    <t>j</t>
  </si>
  <si>
    <t>n</t>
  </si>
  <si>
    <t>Allgemeine Erledigung des Alltags und häusliche Versorgung</t>
  </si>
  <si>
    <t>1 Lernen und Wissensanwendung</t>
  </si>
  <si>
    <t>Assistenz bei der Erfassung von Informationen, z.B. dem Lesen (z.B. Briefen, Zeitungen, Handy, Internet, Wochenplan), Schreiben und Rechnen</t>
  </si>
  <si>
    <t>Begleitung z.B. bei Bildungsmaßnahmen, bei Therapiemaßnahmen und Arzt- und Krankenhausbesuchen</t>
  </si>
  <si>
    <t>Assistenz beim Filtern und Differenzieren von Informationen (was hat Prorität)</t>
  </si>
  <si>
    <t>2 Allgemeine Aufgaben und Anforderungen</t>
  </si>
  <si>
    <t>Assistenz bei der Erledigung von Angelegenheiten mit Behörden und Betreuern</t>
  </si>
  <si>
    <t>Assistenz beim Umgang des einzelnen Leistungsberechtigten in Stresssituationen, und bei anderen psychischen Anforderungen</t>
  </si>
  <si>
    <t>Assistenz bei der Planung von Abläufen, Aufgaben und Routinen zur Bewältigung des Haushaltes und der Selbstversorgung</t>
  </si>
  <si>
    <t>Grundständige Unterstützung im Gruppenkontext und Auffrischen von Routinen im Alltag</t>
  </si>
  <si>
    <t>Grundständige Unterstützung und Auffrischen von Routinen im sozialen Kontext</t>
  </si>
  <si>
    <t>Präsenz in Akut-Krankheitszeiten in den Betreuungslücken werktags</t>
  </si>
  <si>
    <t>akute Krisenintervention, Krisenbegleitung</t>
  </si>
  <si>
    <t>Assistenz bei Selbstversorgung, Einkauf, Ernährung (ausgewogene und kostengünstige Ernährung)</t>
  </si>
  <si>
    <t>Anti-Aggressionstraining</t>
  </si>
  <si>
    <t>4 Mobilität</t>
  </si>
  <si>
    <t>Assistenz beim Kennenlernen des Wohnumfelds und anderer Sozialräume</t>
  </si>
  <si>
    <t>Assistenz bei der Benutzung von Verkehrsmitteln</t>
  </si>
  <si>
    <t>Assistenz beim Aus-dem-Haus gehen, Zurückkommen in unmittelbarer Umgebung der besonderen Wohnform, z.B. vom Fahrdienst in das Haus, (Gestaltung von Verabschiedung und Begrüßungssituationen)</t>
  </si>
  <si>
    <t>Begleitung und Unterstützung bei eingeschränkter Mobilität (Rollstuhl) innerhalb der besonderen Wohnform</t>
  </si>
  <si>
    <t>Begleitung und Unterstützung bei eingeschränkter Mobilität (Rollstuhl) außerhalb der besonderen Wohnform</t>
  </si>
  <si>
    <t>Assistenz beim Aufstehen, Zubettgehen nach individuellen Bedarf, Körperposition ändern und aufrecht erhalten</t>
  </si>
  <si>
    <t>5 Selbstversorgung</t>
  </si>
  <si>
    <t>Befähigung zur Gesundheitssorge, z. B. Ausbildung und Erhalt von Bewusstsein und Sensibilität für die eigene Gesundheit, wie gesunde Ernährung, Umgang mit Alkohol und Nikotin, Suchtmittel, Ausreichende Bewegung</t>
  </si>
  <si>
    <t>Assistenz bei der Sicherstellung der Körperpflege und Hygiene mit dem Ziel, Teilhabe zu ermöglichen, z.B. Waschen, Duschen, Baden, einschließlich Waschen der Haare, An- und Auskleiden, Benutzung der Toilette oder eines Toilettenstuhls</t>
  </si>
  <si>
    <t>Grundständige Unterstützung (Auffordern, Kontrollieren, Beaufsichtigen) zur Selbstversorgung im Gruppenalltag, z.B. Essen, Trinken</t>
  </si>
  <si>
    <t>6 Häusliches Leben</t>
  </si>
  <si>
    <t xml:space="preserve">Assistenz beim Einkauf auch von Bekleidung, Wäscheversorgung, </t>
  </si>
  <si>
    <t xml:space="preserve">Gestaltung der gemeinsamen Mahlzeiten, grundständige Unterstützung bei der Vorbereitung und Bereitstellung der Mahlzeiten </t>
  </si>
  <si>
    <t>Assistenz bei der Speiseneinnahme im Einzelfall</t>
  </si>
  <si>
    <t>Assistenz bei der Haushaltsführung- und organisation, Reinigungsarbeiten, Ordnung halten</t>
  </si>
  <si>
    <t xml:space="preserve">Assistenz bei der Zubereitung von Mahlzeiten, Einkauf und Besorgungen, </t>
  </si>
  <si>
    <t>8 Bedeutende Lebensbereiche</t>
  </si>
  <si>
    <t>Unterstützung im Umgang mit Geld im üblichen Umfang</t>
  </si>
  <si>
    <t>Assistenz bei finanziellen Angelegenheiten, z.B. Erledigung von Bankgeschäften, Auslagenverwaltung, Barmittelverwaltung</t>
  </si>
  <si>
    <t>Assistenz an der Schnittstelle zum Bereich Bildung/Arbeit/Tagesstruktur, z. B. bei Regelkommunikation und Krisen</t>
  </si>
  <si>
    <t>Gestaltung sozialer Beziehungen</t>
  </si>
  <si>
    <t>Assistenz bei der Klärung von Konflikten z.B. Entwicklung von Lösungsstrategien</t>
  </si>
  <si>
    <t>Unterstützung bei Entscheidungen im Alltag der Gruppe, Auffordern, Kontrollieren</t>
  </si>
  <si>
    <t>Unterstützung bei Entscheidungen im sozialen Kontext, Auffordern, Kontrollieren</t>
  </si>
  <si>
    <t>7 Interpersonelle Interaktionen und Beziehungen</t>
  </si>
  <si>
    <t>Assistenz bei der Reflexion und Regulierung des Verhalten in Beziehungen (Kontextuell und sozial angemessener Weise interagieren wie Respekt, Wärme, Toleranz, Kritik, körperlicher Kontakt, Soziale Regeln, sozialer Abstand)</t>
  </si>
  <si>
    <t>Assistenz bei der Auseinandersetzung mit der eigene Sexualität</t>
  </si>
  <si>
    <t>Gestaltung sozialer Beziehungen, sofern dies unmittelbar mit dem Tagesablauf in der (Wohn-) Gruppe zusammenhängt, zum Beispiel Zusammenleben mit Mitbewohnern, grundständige Kontaktpflege</t>
  </si>
  <si>
    <r>
      <t>Assistenz bei der</t>
    </r>
    <r>
      <rPr>
        <sz val="10"/>
        <color rgb="FF00B05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Förderung, Aufbau, Aufrechterhalten und Beenden sozialer Beziehungen                </t>
    </r>
  </si>
  <si>
    <t xml:space="preserve">• in formelle Beziehungen (Autoritär, Untergeben, Gleichrang)                         </t>
  </si>
  <si>
    <t xml:space="preserve">• in informelle Beziehungen (Freunden, Nachbarn, Bekannten, Mitbewohnern)    </t>
  </si>
  <si>
    <t xml:space="preserve">• in Familienbeziehungen (Eltern-Kind, Kind-Eltern, Geschwister, erweiterter Familienkreis)                                            </t>
  </si>
  <si>
    <t>• in intimen Beziehungen (Liebesbeziehungen, Ehe und Partnerschaft, Sexualbeziehungen)</t>
  </si>
  <si>
    <t>Persönliche Lebensplanung</t>
  </si>
  <si>
    <r>
      <t>Vorbereitung, Beratung und Begleitung</t>
    </r>
    <r>
      <rPr>
        <sz val="10"/>
        <color rgb="FF000000"/>
        <rFont val="Arial"/>
        <family val="2"/>
      </rPr>
      <t xml:space="preserve"> bei der Bedarfsermittlung/Gesamtplankonferenzen, Teilhabeplanung sowie der laufenden Planung und Umsetzung im Alltag</t>
    </r>
  </si>
  <si>
    <t>Anamnese, Diagnostik,</t>
  </si>
  <si>
    <t>individuelle Maßnahmenplanung</t>
  </si>
  <si>
    <r>
      <t xml:space="preserve">Assistenz bei der </t>
    </r>
    <r>
      <rPr>
        <sz val="10"/>
        <color rgb="FF000000"/>
        <rFont val="Arial"/>
        <family val="2"/>
      </rPr>
      <t>Analyse und Konzentration auf Kompetenzen, Stärken und Fähigkeiten des Leistungsberechtigten</t>
    </r>
  </si>
  <si>
    <r>
      <t>Assistenz für das Verständ</t>
    </r>
    <r>
      <rPr>
        <sz val="10"/>
        <color rgb="FF000000"/>
        <rFont val="Arial"/>
        <family val="2"/>
      </rPr>
      <t>nis komplexer Sachverhalte, Förderung des Erkennens und Lösens von Problemen, Entwicklung von Vorstellungen (Denkprozeduren) und Förderung beim Treffen komplexer Entscheidungen in den Bereichen Bildung, Ausbildung, Arbeit, Wohnen, Partnerschaft / Familienplanung und sozialer Sicherheit</t>
    </r>
  </si>
  <si>
    <t>Assistenz bei der persönlichen Lebensplanung, bei der Entwicklung
von Zielen und Zukunftsperspektiven sowie in besonderen
Lebenssituationen</t>
  </si>
  <si>
    <t>Leistungen für gemeinschaftliches Leben. Freizeit, Sport und Kultur</t>
  </si>
  <si>
    <t>Assistenz bei Gruppengesprächen, -angeboten und -unternehmungen</t>
  </si>
  <si>
    <t>Begleitung von Gruppenangeboten im Gruppenalltag</t>
  </si>
  <si>
    <t>Vermittlung in alltäglichen Interessenkonflikten im Gruppenalltag</t>
  </si>
  <si>
    <t>9 Gemeinschafts-, soziales und staatsbürgerliches Leben</t>
  </si>
  <si>
    <t>Assistenz bei der Klärung der persönlichen Lebensgestaltung, des Selbstmanagements und der eigenen Rolle in den verschiedenen Kontexten</t>
  </si>
  <si>
    <t xml:space="preserve">Assistenz bei der Herausarbeitung von Interessen, Hobbys und Wünschen in Bezug auf gemeinschaftliches Leben, Freizeit, Kultur, Politik und Sport </t>
  </si>
  <si>
    <t>Assistenz und Begleitung zur Teilnahme an Angeboten von Vereinen, Parteien, Kursen, Kirchen und Religionsgemeinschaften, Veranstaltungen, Freizeiten und Reisen, etc</t>
  </si>
  <si>
    <t>Organisation, Aufbau und Begleitung von/bei spezifischen Freizeitangeboten, Selbsthifestrukturen</t>
  </si>
  <si>
    <t>Assistenz bei der Erledigung von behörlichen Aufgaben, Behördengänge, Anträgen, Befreiungen, etc.</t>
  </si>
  <si>
    <t>Assistenz zur Ermöglichung von ehrenamtlichem Engagement</t>
  </si>
  <si>
    <t>Assistenz zur Erschließung der Angebote im Sozialraum (Teilhabekreise, Veranstaltungen) Sicherung von Kontakten zu Menschen vor Ort.</t>
  </si>
  <si>
    <t>Sicherstellung der Wirksamkeit der ärztlichen und ärztlich verordneten Leistungen</t>
  </si>
  <si>
    <t xml:space="preserve">Sicherstellung der ärztlich verordneten Leistungen, soweit diese durch die Präsenzkraft übernommen werden können, z.B. die Einhaltung von Bettruhe </t>
  </si>
  <si>
    <t>Assistenz bei der Medikamentenversorgung im Einzelfall, z.B. Motivation zur Einnahme, Akutmedikamentierung</t>
  </si>
  <si>
    <t>Assistenz bei der Organisation ärztlicher oder therapeutischer Leistungen insbesondere zur Diagnostik, Beratung, Vorsorge und Heilbehandlung, Krankengymnastik, Ergotherapie, Logopädie einschließlich der Begleitung zum Arzt oder zur Therapie.</t>
  </si>
  <si>
    <t>Assistenz bei der Umsetzung ärztlicher und therapeutischer Empfehlungen und Verhaltensanweisungen, z.B. der Einhaltung von Bettruhe, Diätenvorschriften oder empfohlener Übungen</t>
  </si>
  <si>
    <t>Assistenz bei der Organisation der Hilfsmittel- und Medikamentenversorgung einschließlich der Begleitung zu Sanitätshaus, Akustiker, Optiker  bzw. Apotheke</t>
  </si>
  <si>
    <r>
      <t>Assistenz bei de</t>
    </r>
    <r>
      <rPr>
        <sz val="10"/>
        <color rgb="FF00B050"/>
        <rFont val="Arial"/>
        <family val="2"/>
      </rPr>
      <t>r</t>
    </r>
    <r>
      <rPr>
        <sz val="10"/>
        <color rgb="FF000000"/>
        <rFont val="Arial"/>
        <family val="2"/>
      </rPr>
      <t xml:space="preserve">  Umsetzung der Ernährungsvorgaben, z.B. Trinkmenge, Bilanzierung, NaCl-Reduktion, PEG, Zusatznahrung, Nutzung von und Training mit individuellen Hilfsmitteln im Alltag </t>
    </r>
  </si>
  <si>
    <t>Assistenz bei der Umsetzung therapeutischer Empfehlungen im Alltag , z. B.: Bewegungsübungen, Steh- und Gehübungen, Aktivitäten des tägl. Lebens zur Anwendung des in der Therapie erlernten oder zur Sicherung der Erreichung therapeutischen Ziele</t>
  </si>
  <si>
    <t>Beobachtung im Hinblick auf spezifische Krankheitssymptome psychischer Erkrankungen</t>
  </si>
  <si>
    <t>Systematisches Screening im Alltag nach spezifischen Risiken: z. B. Dekubitus bei QL</t>
  </si>
  <si>
    <r>
      <t>Assistenz beim</t>
    </r>
    <r>
      <rPr>
        <sz val="10"/>
        <color rgb="FF000000"/>
        <rFont val="Arial"/>
        <family val="2"/>
      </rPr>
      <t xml:space="preserve"> Umgang mit Erkrankungen und Belastungssituationen, stützende und helfende Gespräche z.B. bei psychischen Erkrankungen.</t>
    </r>
  </si>
  <si>
    <t>Fach- und sonstige Dienste</t>
  </si>
  <si>
    <t>Fremdleistung Hauswirtschaft und -technik</t>
  </si>
  <si>
    <t>zzgl. Unternehmerrisiko</t>
  </si>
  <si>
    <t>GP</t>
  </si>
  <si>
    <t>Sachkosten prospektiv</t>
  </si>
  <si>
    <t>MP</t>
  </si>
  <si>
    <t>Wirtschaftsbedarf</t>
  </si>
  <si>
    <t>26.</t>
  </si>
  <si>
    <t>Ganzes Jahr</t>
  </si>
  <si>
    <t>Arbeitsfrei</t>
  </si>
  <si>
    <t>Arbeitstage</t>
  </si>
  <si>
    <t>Gruppenanzahl</t>
  </si>
  <si>
    <t>Plätze je Gruppe</t>
  </si>
  <si>
    <t>Schichtzeiten</t>
  </si>
  <si>
    <t>Arbeitsstd.Tag bzw./ Wo.</t>
  </si>
  <si>
    <t>Anzahl der MA/ Schicht</t>
  </si>
  <si>
    <t>Tage je Woche</t>
  </si>
  <si>
    <t>Gesamt Tage im Jahr</t>
  </si>
  <si>
    <t>MA-Std./ Jahr</t>
  </si>
  <si>
    <t>VK-Anteil</t>
  </si>
  <si>
    <t>von</t>
  </si>
  <si>
    <t>bis</t>
  </si>
  <si>
    <t>ergibt</t>
  </si>
  <si>
    <t>Frühdienste/ werktags</t>
  </si>
  <si>
    <t>werktags/ Präsenzkraft im Haus:</t>
  </si>
  <si>
    <t>Zusätzlich Werktag/ Freitag</t>
  </si>
  <si>
    <t>Tagdienste/ werktags</t>
  </si>
  <si>
    <t>WE/ Werksfreie Tage</t>
  </si>
  <si>
    <t xml:space="preserve">Tagdienste/ werksfreie Tage: </t>
  </si>
  <si>
    <t>werkfreie Tage/Präsenzkraft im Haus:</t>
  </si>
  <si>
    <t>Frühdienste/ werksfreie Tage:</t>
  </si>
  <si>
    <t>Spätdienste/ werksfreie Tage:</t>
  </si>
  <si>
    <t>Bereitschaftszeiten und nächtliche Versorgung (§ 78 Abs. 6 SGB IX)</t>
  </si>
  <si>
    <t>Nächtliche Versorgung/ Form:</t>
  </si>
  <si>
    <t>Leistungen der Erreichbarkeit: Rufbereitschaft tagsüber/ werktags</t>
  </si>
  <si>
    <t>Werktage: Montag - Donnerstag</t>
  </si>
  <si>
    <t>Werktage: Freitag</t>
  </si>
  <si>
    <t>Gesamtpersonalmenge nach Schichtplan (direkte + indirekte Leistungen)</t>
  </si>
  <si>
    <t>Personalberechnung</t>
  </si>
  <si>
    <t>Allgemeine Angaben der Einrichtung</t>
  </si>
  <si>
    <t>Einrichtungsname</t>
  </si>
  <si>
    <t>AZ</t>
  </si>
  <si>
    <t>Leistungsangebot</t>
  </si>
  <si>
    <t>Spitzenverband</t>
  </si>
  <si>
    <t>Aufforderung (Eingangsdatum)</t>
  </si>
  <si>
    <t>Betreuungsgruppe 1</t>
  </si>
  <si>
    <t>Schultage/ Montag - Freitag</t>
  </si>
  <si>
    <t>ggfs. abweichende Tage</t>
  </si>
  <si>
    <t>Spätdienste/ werktags: nur Di, Do Mittagsschule</t>
  </si>
  <si>
    <t># hier Platzzahl eintragen</t>
  </si>
  <si>
    <t>Betreuung</t>
  </si>
  <si>
    <t>Auslastung in %</t>
  </si>
  <si>
    <t>Regieschlüssel</t>
  </si>
  <si>
    <t>Fachdienst / Funktionsdienst inkl. QM</t>
  </si>
  <si>
    <t>Hauswirtschaft</t>
  </si>
  <si>
    <t>Betreuungsschlüssel</t>
  </si>
  <si>
    <t>gelb Zellen sind für die Bearbeitung gesperrt</t>
  </si>
  <si>
    <t>grüne Zellen sind auszufüllen/können verändert werden</t>
  </si>
  <si>
    <t>BPK je VK zzgl. Personal-nebenkosten</t>
  </si>
  <si>
    <t>Hauswirtschaft und -technik (inkl. Speiseverorgung)</t>
  </si>
  <si>
    <t>Berechnung Personalkosten</t>
  </si>
  <si>
    <t>Allgemeine Informationen</t>
  </si>
  <si>
    <t>Fachleistungen / Betreuung</t>
  </si>
  <si>
    <t>Summe Entgelt</t>
  </si>
  <si>
    <t>Berechnung der Brutto-Personalkosten je VK prospektiv</t>
  </si>
  <si>
    <t>Ermittlung der Personalschlüssel und Personalmengen</t>
  </si>
  <si>
    <t>BPK je VK prosp.</t>
  </si>
  <si>
    <t>VK je Patz</t>
  </si>
  <si>
    <t>Schlüssel</t>
  </si>
  <si>
    <t>Betreuung gesamt</t>
  </si>
  <si>
    <t>Regieleistung gesamt</t>
  </si>
  <si>
    <t>BPK inkl. PNK je Platz</t>
  </si>
  <si>
    <t>pro BT</t>
  </si>
  <si>
    <t>Verteilung in %</t>
  </si>
  <si>
    <t>Personalbereich</t>
  </si>
  <si>
    <t>Summe GP+MP</t>
  </si>
  <si>
    <t>18.</t>
  </si>
  <si>
    <t>19.</t>
  </si>
  <si>
    <t>20.</t>
  </si>
  <si>
    <t>21.</t>
  </si>
  <si>
    <t>22.</t>
  </si>
  <si>
    <t>23.</t>
  </si>
  <si>
    <t>24.</t>
  </si>
  <si>
    <t>27.</t>
  </si>
  <si>
    <t>28.</t>
  </si>
  <si>
    <t>29.</t>
  </si>
  <si>
    <t>Nachtwache</t>
  </si>
  <si>
    <t>BT Gruppe</t>
  </si>
  <si>
    <t>Plätze</t>
  </si>
  <si>
    <t>5 Tage Internat</t>
  </si>
  <si>
    <t>Betreuungsgruppe 2</t>
  </si>
  <si>
    <t>Betreuungsgruppe 3</t>
  </si>
  <si>
    <t>Ermittlung der Personalkosten je Betreuungsgruppe</t>
  </si>
  <si>
    <t>je Berechnungstag</t>
  </si>
  <si>
    <t xml:space="preserve">Kalkulation Eingliederungshilfe SBBZ </t>
  </si>
  <si>
    <t>Grundpauschale Betreuungsgruppe 1 - 5 Tage Internat</t>
  </si>
  <si>
    <t>Grundpauschale Betreuungsgruppe 2 - 5 Tage Internat</t>
  </si>
  <si>
    <t>Grundpauschale Betreuungsgruppe 3 - 5 Tage Internat</t>
  </si>
  <si>
    <t>30.</t>
  </si>
  <si>
    <t>31.</t>
  </si>
  <si>
    <t>32.</t>
  </si>
  <si>
    <t>33.</t>
  </si>
  <si>
    <t>34</t>
  </si>
  <si>
    <t>35</t>
  </si>
  <si>
    <t>Grundpauschale Betreuungsgruppe 1 - 7 Tage Internat</t>
  </si>
  <si>
    <t>Grundpauschale Betreuungsgruppe 2 - 7 Tage Internat</t>
  </si>
  <si>
    <t>Grundpauschale Betreuungsgruppe 3 - 7 Tage Internat</t>
  </si>
  <si>
    <t>Grundpauschale Betreuungsgruppe 1 - 6 Tage Internat</t>
  </si>
  <si>
    <t>Grundpauschale Betreuungsgruppe 2 - 6 Tage Internat</t>
  </si>
  <si>
    <t>Grundpauschale Betreuungsgruppe 3 - 6 Tage Internat</t>
  </si>
  <si>
    <t>7 Tage Internat</t>
  </si>
  <si>
    <t>6 Tage Internat</t>
  </si>
  <si>
    <t>Berechnungseinheit Plätze</t>
  </si>
  <si>
    <t>Förderschwerpunkt</t>
  </si>
  <si>
    <t>Förderschwerpunkt:</t>
  </si>
  <si>
    <t xml:space="preserve">kosten </t>
  </si>
  <si>
    <t>Entgeltberechnung</t>
  </si>
  <si>
    <t>Kalkulation Fachleistungsstunden</t>
  </si>
  <si>
    <t>RV-Korridore iV mit Basismodul:</t>
  </si>
  <si>
    <t>Bereiche</t>
  </si>
  <si>
    <t>PNK</t>
  </si>
  <si>
    <t>Regieleistungen</t>
  </si>
  <si>
    <t>Sachkosten u.
Investitionskosten</t>
  </si>
  <si>
    <t>Unternehmerrisiko
/gewinn</t>
  </si>
  <si>
    <t>JAZ</t>
  </si>
  <si>
    <t>indi. Leistungen
Wegezeit</t>
  </si>
  <si>
    <t>Anlage zu § 23 Abs. 3 [Kalkulation der leistungserbringer-individuellen Pauschale für die Fachleistungsstunden]</t>
  </si>
  <si>
    <t>Ermittlung Gesamtaufwand Fachleistung p. a. je Vollkraft</t>
  </si>
  <si>
    <t>Qualifikation:</t>
  </si>
  <si>
    <t>Fachkraft 
(Studium)</t>
  </si>
  <si>
    <t>Fachkraft (Ausbildung)</t>
  </si>
  <si>
    <t>Nicht-Fachkraft</t>
  </si>
  <si>
    <t>1. Ermittlung der durchschnittlichen Brutto-Personalkosten nach § 17 LRV</t>
  </si>
  <si>
    <t>Arbeitgeber-Brutto (inkl. SV) je Vollkraft</t>
  </si>
  <si>
    <t>Bruttopersonalkosten (inkl. SV, PNK etc.) je Vollkraft</t>
  </si>
  <si>
    <t>3. zzgl. anteilige Sachkosten u. Investitionskosten</t>
  </si>
  <si>
    <t>4. zzgl. Unternehmerrisiko/-gewinn i.H.v.</t>
  </si>
  <si>
    <t xml:space="preserve">Gesamtaufwand je Vollkraft p. a. </t>
  </si>
  <si>
    <t>Indirekte Leistungen incl. Wegezeiten je Vollkraft</t>
  </si>
  <si>
    <t>a) Personenbezogene indirekte Leistungen</t>
  </si>
  <si>
    <t>Std./Tag</t>
  </si>
  <si>
    <t>Std./Jahr</t>
  </si>
  <si>
    <t>Vor- und Nachbereitung einschl. fallbezogener Dokumentation</t>
  </si>
  <si>
    <t>Wegezeiten (h/Tag)</t>
  </si>
  <si>
    <t>Fallkonferenzen (h/Jahr)</t>
  </si>
  <si>
    <t>[…]</t>
  </si>
  <si>
    <t>Summe personenbezogene indirekte Leistungen in Std.</t>
  </si>
  <si>
    <t>b) Fachspezifische indirekte Leistungen</t>
  </si>
  <si>
    <t>Teambesprechungen und Teamsupervision</t>
  </si>
  <si>
    <t>Mitarbeitersupervision</t>
  </si>
  <si>
    <t>Konzeptarbeit</t>
  </si>
  <si>
    <t>Arbeits-/Gesundheitsschutz, Erste-Hilfe, Hygienevorgaben</t>
  </si>
  <si>
    <t>Summe fachspezifische indirekte Leistungen in Std.</t>
  </si>
  <si>
    <t>Summe indirekte Leistungen gesamt in Std.</t>
  </si>
  <si>
    <t>5. Ermittlung direkte Leistungszeit pro Jahr je Vollkraft</t>
  </si>
  <si>
    <t>Nettojahresarbeitszeit pro VK gem. § 10 Abs. 6 LRV</t>
  </si>
  <si>
    <t>abzgl. indirekte Leistungen incl. Wegezeiten pauschal</t>
  </si>
  <si>
    <t>Summe in h direkte Leistungszeit</t>
  </si>
  <si>
    <t>Kosten einer Fachleistungsstunde (= eine Zeitstunde direkte Leistungserbringung)</t>
  </si>
  <si>
    <t>Fachkraft (Studium)</t>
  </si>
  <si>
    <t>Gesamtaufwand Fachleistung pro VK</t>
  </si>
  <si>
    <t>dividiert durch Auslastungsquote nach Anlage zu § 23 Abs. 4 LRV</t>
  </si>
  <si>
    <t>dividiert durch effektive Jahresarbeitszeit in h je Vollkraft</t>
  </si>
  <si>
    <t>Kosten einer Fachleistungsstunde</t>
  </si>
  <si>
    <t>Reduktion bei gemeinsamer Inanspruchnahme durch mehrere Leistungsberechtigte ("Poolen")</t>
  </si>
  <si>
    <t>Zweier-Gruppe:</t>
  </si>
  <si>
    <t>je LB</t>
  </si>
  <si>
    <t>Dreier-Gruppe:</t>
  </si>
  <si>
    <t>Vierer-Gruppe:</t>
  </si>
  <si>
    <t>Fünfer-Gruppe:</t>
  </si>
  <si>
    <t>gelbe Zellen sind für die Bearbeitung gesperrt</t>
  </si>
  <si>
    <t>Betreuungspauschale</t>
  </si>
  <si>
    <t>Pauschale Betreuungsgruppe 1 - 5 Tage Internat</t>
  </si>
  <si>
    <t>Pauschale Betreuungsgruppe 2 - 5 Tage Internat</t>
  </si>
  <si>
    <t>Pauschale Betreuungsgruppe 3 - 5 Tage Internat</t>
  </si>
  <si>
    <t>Pauschale Betreuungsgruppe 1 - 6 Tage Internat</t>
  </si>
  <si>
    <t>Pauschale Betreuungsgruppe 2 - 6 Tage Internat</t>
  </si>
  <si>
    <t>Pauschale Betreuungsgruppe 3 - 6 Tage Internat</t>
  </si>
  <si>
    <t>Pauschale Betreuungsgruppe 1 - 7 Tage Internat</t>
  </si>
  <si>
    <t>Pauschale Betreuungsgruppe 2 - 7 Tage Internat</t>
  </si>
  <si>
    <t>Pauschale Betreuungsgruppe 3 - 7 Tage Internat</t>
  </si>
  <si>
    <r>
      <t xml:space="preserve">zzgl. </t>
    </r>
    <r>
      <rPr>
        <b/>
        <sz val="11"/>
        <color theme="1"/>
        <rFont val="Arial"/>
        <family val="2"/>
      </rPr>
      <t>Personalnebenkosten</t>
    </r>
    <r>
      <rPr>
        <sz val="11"/>
        <color theme="1"/>
        <rFont val="Calibri"/>
        <family val="2"/>
        <scheme val="minor"/>
      </rPr>
      <t xml:space="preserve"> i.H.v.</t>
    </r>
  </si>
  <si>
    <r>
      <rPr>
        <b/>
        <sz val="11"/>
        <color theme="1"/>
        <rFont val="Arial"/>
        <family val="2"/>
      </rPr>
      <t>Regieleistungen</t>
    </r>
    <r>
      <rPr>
        <sz val="11"/>
        <color theme="1"/>
        <rFont val="Calibri"/>
        <family val="2"/>
        <scheme val="minor"/>
      </rPr>
      <t>: in % auf Bruttopersonalkosten i.H.v.</t>
    </r>
  </si>
  <si>
    <t>NW ja/nein</t>
  </si>
  <si>
    <t>nein</t>
  </si>
  <si>
    <t>zzgl. Nachtwache</t>
  </si>
  <si>
    <t>zzgl. Nachwache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</si>
</sst>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h&quot;"/>
    <numFmt numFmtId="166" formatCode="0.00\ &quot;VK&quot;"/>
    <numFmt numFmtId="167" formatCode="&quot;1:&quot;\ #,##0.00"/>
    <numFmt numFmtId="168" formatCode="0.0%"/>
    <numFmt numFmtId="169" formatCode="&quot;1:&quot;\ 0.00"/>
    <numFmt numFmtId="170" formatCode="#,##0\ [$€-1]"/>
    <numFmt numFmtId="171" formatCode="#,##0.00\ [$€-1]"/>
    <numFmt numFmtId="172" formatCode="_-* #,##0.00\ [$€-407]_-;\-* #,##0.00\ [$€-407]_-;_-* &quot;-&quot;??\ [$€-407]_-;_-@_-"/>
    <numFmt numFmtId="173" formatCode="#,##0\ &quot;€&quot;"/>
    <numFmt numFmtId="174" formatCode="#,##0.00\ &quot;€&quot;"/>
    <numFmt numFmtId="175" formatCode="#,##0.00_ ;\-#,##0.00\ "/>
    <numFmt numFmtId="176" formatCode="h:mm;@"/>
    <numFmt numFmtId="177" formatCode="#,##0\ &quot;h&quot;"/>
    <numFmt numFmtId="178" formatCode="0.0"/>
    <numFmt numFmtId="179" formatCode="#,##0.000\ &quot;VK&quot;"/>
    <numFmt numFmtId="180" formatCode="_-* #,##0.00\ [$€]_-;\-* #,##0.00\ [$€]_-;_-* &quot;-&quot;??\ [$€]_-;_-@_-"/>
    <numFmt numFmtId="181" formatCode="0.000%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4"/>
      <color theme="4"/>
      <name val="Arial"/>
      <family val="2"/>
    </font>
    <font>
      <sz val="11"/>
      <color theme="4"/>
      <name val="Arial"/>
      <family val="2"/>
    </font>
    <font>
      <b/>
      <sz val="16"/>
      <color theme="4"/>
      <name val="Arial"/>
      <family val="2"/>
    </font>
    <font>
      <b/>
      <sz val="20"/>
      <color theme="4"/>
      <name val="Arial"/>
      <family val="2"/>
    </font>
    <font>
      <sz val="20"/>
      <color theme="4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sz val="10"/>
      <name val="MS Sans Serif"/>
      <family val="2"/>
    </font>
    <font>
      <b/>
      <sz val="11"/>
      <color indexed="8"/>
      <name val="Arial"/>
      <family val="2"/>
    </font>
    <font>
      <i/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rgb="FF7030A0"/>
      <name val="Calibri"/>
      <family val="2"/>
      <scheme val="minor"/>
    </font>
    <font>
      <sz val="12"/>
      <color rgb="FFFF0000"/>
      <name val="ARIAL"/>
      <family val="2"/>
    </font>
    <font>
      <sz val="8"/>
      <name val="Calibri"/>
      <family val="2"/>
      <scheme val="minor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i/>
      <sz val="14"/>
      <name val="Arial"/>
      <family val="2"/>
    </font>
    <font>
      <sz val="9"/>
      <name val="Arial"/>
      <family val="2"/>
    </font>
    <font>
      <u/>
      <sz val="10"/>
      <color indexed="12"/>
      <name val="MS Sans Serif"/>
      <family val="2"/>
    </font>
    <font>
      <b/>
      <sz val="10"/>
      <color indexed="17"/>
      <name val="Arial"/>
      <family val="2"/>
    </font>
    <font>
      <sz val="8"/>
      <color indexed="10"/>
      <name val="Arial"/>
      <family val="2"/>
    </font>
    <font>
      <b/>
      <i/>
      <sz val="12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u/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B050"/>
      <name val="Arial"/>
      <family val="2"/>
    </font>
    <font>
      <sz val="11"/>
      <color rgb="FF000000"/>
      <name val="Arial"/>
      <family val="2"/>
    </font>
    <font>
      <sz val="10"/>
      <name val="MS Sans Serif"/>
    </font>
    <font>
      <b/>
      <sz val="10"/>
      <color rgb="FFFF0000"/>
      <name val="Arial"/>
      <family val="2"/>
    </font>
    <font>
      <b/>
      <u/>
      <sz val="14"/>
      <color theme="1"/>
      <name val="Arial"/>
      <family val="2"/>
    </font>
    <font>
      <sz val="11"/>
      <color theme="8" tint="-0.499984740745262"/>
      <name val="Arial"/>
      <family val="2"/>
    </font>
    <font>
      <b/>
      <sz val="11"/>
      <color rgb="FF7030A0"/>
      <name val="Arial"/>
      <family val="2"/>
    </font>
    <font>
      <b/>
      <u/>
      <sz val="11"/>
      <name val="Arial"/>
      <family val="2"/>
    </font>
    <font>
      <b/>
      <sz val="14"/>
      <color theme="1"/>
      <name val="Arial"/>
      <family val="2"/>
    </font>
    <font>
      <i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i/>
      <sz val="11"/>
      <name val="Arial"/>
      <family val="2"/>
    </font>
    <font>
      <b/>
      <i/>
      <sz val="11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theme="9" tint="0.39991454817346722"/>
        <bgColor theme="0" tint="-4.9989318521683403E-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double">
        <color auto="1"/>
      </bottom>
      <diagonal/>
    </border>
  </borders>
  <cellStyleXfs count="25">
    <xf numFmtId="0" fontId="0" fillId="0" borderId="0"/>
    <xf numFmtId="9" fontId="3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1" fillId="0" borderId="0"/>
    <xf numFmtId="9" fontId="19" fillId="0" borderId="0" applyFont="0" applyFill="0" applyBorder="0" applyAlignment="0" applyProtection="0"/>
    <xf numFmtId="0" fontId="3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9" fillId="0" borderId="0"/>
    <xf numFmtId="9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071">
    <xf numFmtId="0" fontId="0" fillId="0" borderId="0" xfId="0"/>
    <xf numFmtId="0" fontId="1" fillId="0" borderId="0" xfId="0" applyFont="1"/>
    <xf numFmtId="20" fontId="1" fillId="0" borderId="0" xfId="0" applyNumberFormat="1" applyFont="1"/>
    <xf numFmtId="0" fontId="1" fillId="0" borderId="14" xfId="0" applyFont="1" applyBorder="1"/>
    <xf numFmtId="0" fontId="1" fillId="0" borderId="16" xfId="0" applyFont="1" applyBorder="1"/>
    <xf numFmtId="20" fontId="1" fillId="0" borderId="14" xfId="0" applyNumberFormat="1" applyFont="1" applyBorder="1"/>
    <xf numFmtId="0" fontId="1" fillId="0" borderId="18" xfId="0" applyFont="1" applyBorder="1"/>
    <xf numFmtId="0" fontId="1" fillId="0" borderId="19" xfId="0" applyFont="1" applyBorder="1"/>
    <xf numFmtId="0" fontId="2" fillId="2" borderId="14" xfId="0" applyFont="1" applyFill="1" applyBorder="1"/>
    <xf numFmtId="165" fontId="4" fillId="5" borderId="9" xfId="0" applyNumberFormat="1" applyFont="1" applyFill="1" applyBorder="1" applyAlignment="1">
      <alignment horizontal="center"/>
    </xf>
    <xf numFmtId="1" fontId="4" fillId="5" borderId="9" xfId="0" applyNumberFormat="1" applyFont="1" applyFill="1" applyBorder="1" applyAlignment="1">
      <alignment horizontal="center"/>
    </xf>
    <xf numFmtId="20" fontId="1" fillId="4" borderId="1" xfId="0" applyNumberFormat="1" applyFont="1" applyFill="1" applyBorder="1" applyAlignment="1">
      <alignment horizontal="center"/>
    </xf>
    <xf numFmtId="165" fontId="6" fillId="5" borderId="26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/>
    </xf>
    <xf numFmtId="166" fontId="4" fillId="5" borderId="25" xfId="0" applyNumberFormat="1" applyFont="1" applyFill="1" applyBorder="1" applyAlignment="1">
      <alignment horizontal="center"/>
    </xf>
    <xf numFmtId="0" fontId="2" fillId="5" borderId="32" xfId="0" applyFont="1" applyFill="1" applyBorder="1"/>
    <xf numFmtId="20" fontId="1" fillId="5" borderId="33" xfId="0" applyNumberFormat="1" applyFont="1" applyFill="1" applyBorder="1" applyAlignment="1">
      <alignment horizontal="center"/>
    </xf>
    <xf numFmtId="165" fontId="4" fillId="5" borderId="33" xfId="0" applyNumberFormat="1" applyFont="1" applyFill="1" applyBorder="1" applyAlignment="1">
      <alignment horizontal="center"/>
    </xf>
    <xf numFmtId="1" fontId="4" fillId="5" borderId="34" xfId="0" applyNumberFormat="1" applyFont="1" applyFill="1" applyBorder="1" applyAlignment="1">
      <alignment horizontal="center"/>
    </xf>
    <xf numFmtId="0" fontId="12" fillId="8" borderId="11" xfId="0" applyFont="1" applyFill="1" applyBorder="1"/>
    <xf numFmtId="0" fontId="12" fillId="8" borderId="13" xfId="0" applyFont="1" applyFill="1" applyBorder="1"/>
    <xf numFmtId="0" fontId="15" fillId="8" borderId="11" xfId="0" applyFont="1" applyFill="1" applyBorder="1"/>
    <xf numFmtId="0" fontId="15" fillId="8" borderId="13" xfId="0" applyFont="1" applyFill="1" applyBorder="1"/>
    <xf numFmtId="0" fontId="14" fillId="8" borderId="11" xfId="0" applyFont="1" applyFill="1" applyBorder="1"/>
    <xf numFmtId="0" fontId="11" fillId="8" borderId="11" xfId="0" applyFont="1" applyFill="1" applyBorder="1"/>
    <xf numFmtId="0" fontId="2" fillId="5" borderId="33" xfId="0" applyFont="1" applyFill="1" applyBorder="1"/>
    <xf numFmtId="166" fontId="7" fillId="5" borderId="1" xfId="0" applyNumberFormat="1" applyFont="1" applyFill="1" applyBorder="1" applyAlignment="1">
      <alignment horizontal="center"/>
    </xf>
    <xf numFmtId="0" fontId="5" fillId="3" borderId="29" xfId="0" applyFont="1" applyFill="1" applyBorder="1"/>
    <xf numFmtId="166" fontId="6" fillId="5" borderId="9" xfId="0" applyNumberFormat="1" applyFont="1" applyFill="1" applyBorder="1" applyAlignment="1">
      <alignment horizontal="center"/>
    </xf>
    <xf numFmtId="0" fontId="1" fillId="5" borderId="1" xfId="0" applyFont="1" applyFill="1" applyBorder="1"/>
    <xf numFmtId="165" fontId="4" fillId="4" borderId="9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6" xfId="0" applyBorder="1"/>
    <xf numFmtId="166" fontId="9" fillId="3" borderId="31" xfId="0" applyNumberFormat="1" applyFont="1" applyFill="1" applyBorder="1" applyAlignment="1">
      <alignment horizontal="center"/>
    </xf>
    <xf numFmtId="10" fontId="9" fillId="3" borderId="31" xfId="1" applyNumberFormat="1" applyFont="1" applyFill="1" applyBorder="1" applyAlignment="1">
      <alignment horizontal="center"/>
    </xf>
    <xf numFmtId="0" fontId="5" fillId="5" borderId="29" xfId="0" applyFont="1" applyFill="1" applyBorder="1"/>
    <xf numFmtId="0" fontId="5" fillId="5" borderId="11" xfId="0" applyFont="1" applyFill="1" applyBorder="1"/>
    <xf numFmtId="20" fontId="5" fillId="5" borderId="11" xfId="0" applyNumberFormat="1" applyFont="1" applyFill="1" applyBorder="1" applyAlignment="1">
      <alignment horizontal="center"/>
    </xf>
    <xf numFmtId="165" fontId="9" fillId="5" borderId="11" xfId="0" applyNumberFormat="1" applyFont="1" applyFill="1" applyBorder="1" applyAlignment="1">
      <alignment horizontal="center"/>
    </xf>
    <xf numFmtId="1" fontId="9" fillId="5" borderId="30" xfId="0" applyNumberFormat="1" applyFont="1" applyFill="1" applyBorder="1" applyAlignment="1">
      <alignment horizontal="center"/>
    </xf>
    <xf numFmtId="165" fontId="9" fillId="5" borderId="12" xfId="0" applyNumberFormat="1" applyFont="1" applyFill="1" applyBorder="1" applyAlignment="1">
      <alignment horizontal="center"/>
    </xf>
    <xf numFmtId="166" fontId="9" fillId="5" borderId="12" xfId="0" applyNumberFormat="1" applyFont="1" applyFill="1" applyBorder="1" applyAlignment="1">
      <alignment horizontal="center"/>
    </xf>
    <xf numFmtId="167" fontId="9" fillId="5" borderId="3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6" borderId="27" xfId="0" applyFont="1" applyFill="1" applyBorder="1"/>
    <xf numFmtId="0" fontId="2" fillId="6" borderId="28" xfId="0" applyFont="1" applyFill="1" applyBorder="1"/>
    <xf numFmtId="20" fontId="1" fillId="6" borderId="28" xfId="0" applyNumberFormat="1" applyFont="1" applyFill="1" applyBorder="1"/>
    <xf numFmtId="0" fontId="1" fillId="6" borderId="28" xfId="0" applyFont="1" applyFill="1" applyBorder="1"/>
    <xf numFmtId="0" fontId="1" fillId="6" borderId="37" xfId="0" applyFont="1" applyFill="1" applyBorder="1"/>
    <xf numFmtId="0" fontId="0" fillId="0" borderId="18" xfId="0" applyBorder="1"/>
    <xf numFmtId="0" fontId="0" fillId="0" borderId="19" xfId="0" applyBorder="1"/>
    <xf numFmtId="165" fontId="6" fillId="5" borderId="22" xfId="0" applyNumberFormat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2" fillId="5" borderId="38" xfId="0" applyFont="1" applyFill="1" applyBorder="1"/>
    <xf numFmtId="0" fontId="2" fillId="5" borderId="39" xfId="0" applyFont="1" applyFill="1" applyBorder="1"/>
    <xf numFmtId="20" fontId="1" fillId="5" borderId="39" xfId="0" applyNumberFormat="1" applyFont="1" applyFill="1" applyBorder="1" applyAlignment="1">
      <alignment horizontal="center"/>
    </xf>
    <xf numFmtId="165" fontId="4" fillId="5" borderId="39" xfId="0" applyNumberFormat="1" applyFont="1" applyFill="1" applyBorder="1" applyAlignment="1">
      <alignment horizontal="center"/>
    </xf>
    <xf numFmtId="1" fontId="4" fillId="5" borderId="40" xfId="0" applyNumberFormat="1" applyFont="1" applyFill="1" applyBorder="1" applyAlignment="1">
      <alignment horizontal="center"/>
    </xf>
    <xf numFmtId="165" fontId="6" fillId="5" borderId="41" xfId="0" applyNumberFormat="1" applyFont="1" applyFill="1" applyBorder="1" applyAlignment="1">
      <alignment horizontal="center"/>
    </xf>
    <xf numFmtId="166" fontId="6" fillId="5" borderId="42" xfId="0" applyNumberFormat="1" applyFont="1" applyFill="1" applyBorder="1" applyAlignment="1">
      <alignment horizontal="center"/>
    </xf>
    <xf numFmtId="0" fontId="19" fillId="9" borderId="3" xfId="2" applyFill="1" applyBorder="1"/>
    <xf numFmtId="0" fontId="19" fillId="9" borderId="4" xfId="2" applyFill="1" applyBorder="1"/>
    <xf numFmtId="0" fontId="4" fillId="0" borderId="0" xfId="3" applyFont="1"/>
    <xf numFmtId="0" fontId="1" fillId="0" borderId="0" xfId="2" applyFont="1"/>
    <xf numFmtId="0" fontId="2" fillId="0" borderId="0" xfId="3" applyFont="1" applyProtection="1">
      <protection locked="0"/>
    </xf>
    <xf numFmtId="0" fontId="1" fillId="0" borderId="0" xfId="3" applyFont="1" applyProtection="1">
      <protection locked="0"/>
    </xf>
    <xf numFmtId="0" fontId="8" fillId="0" borderId="0" xfId="3" applyFont="1" applyProtection="1">
      <protection locked="0"/>
    </xf>
    <xf numFmtId="0" fontId="6" fillId="0" borderId="0" xfId="4" applyFont="1" applyAlignment="1">
      <alignment horizontal="center"/>
    </xf>
    <xf numFmtId="0" fontId="19" fillId="0" borderId="0" xfId="2"/>
    <xf numFmtId="16" fontId="4" fillId="9" borderId="1" xfId="5" quotePrefix="1" applyNumberFormat="1" applyFont="1" applyFill="1" applyBorder="1" applyAlignment="1">
      <alignment horizontal="center"/>
    </xf>
    <xf numFmtId="0" fontId="4" fillId="0" borderId="1" xfId="4" applyFont="1" applyBorder="1" applyAlignment="1">
      <alignment horizontal="left" vertical="center" wrapText="1"/>
    </xf>
    <xf numFmtId="0" fontId="4" fillId="5" borderId="1" xfId="3" applyFont="1" applyFill="1" applyBorder="1"/>
    <xf numFmtId="0" fontId="4" fillId="0" borderId="0" xfId="4" applyFont="1" applyAlignment="1" applyProtection="1">
      <alignment horizontal="right" indent="3"/>
      <protection hidden="1"/>
    </xf>
    <xf numFmtId="10" fontId="4" fillId="0" borderId="0" xfId="4" applyNumberFormat="1" applyFont="1" applyAlignment="1" applyProtection="1">
      <alignment horizontal="right" indent="2"/>
      <protection hidden="1"/>
    </xf>
    <xf numFmtId="3" fontId="4" fillId="0" borderId="0" xfId="4" applyNumberFormat="1" applyFont="1" applyProtection="1">
      <protection hidden="1"/>
    </xf>
    <xf numFmtId="0" fontId="4" fillId="0" borderId="1" xfId="4" applyFont="1" applyBorder="1" applyAlignment="1">
      <alignment horizontal="left" vertical="center"/>
    </xf>
    <xf numFmtId="0" fontId="4" fillId="5" borderId="1" xfId="4" applyFont="1" applyFill="1" applyBorder="1" applyProtection="1">
      <protection hidden="1"/>
    </xf>
    <xf numFmtId="3" fontId="4" fillId="5" borderId="1" xfId="4" applyNumberFormat="1" applyFont="1" applyFill="1" applyBorder="1" applyProtection="1">
      <protection hidden="1"/>
    </xf>
    <xf numFmtId="4" fontId="4" fillId="5" borderId="1" xfId="4" applyNumberFormat="1" applyFont="1" applyFill="1" applyBorder="1" applyProtection="1">
      <protection hidden="1"/>
    </xf>
    <xf numFmtId="0" fontId="1" fillId="0" borderId="0" xfId="3" applyFont="1"/>
    <xf numFmtId="1" fontId="22" fillId="6" borderId="2" xfId="5" applyNumberFormat="1" applyFont="1" applyFill="1" applyBorder="1" applyAlignment="1">
      <alignment horizontal="center" vertical="center" wrapText="1"/>
    </xf>
    <xf numFmtId="3" fontId="22" fillId="6" borderId="9" xfId="5" applyNumberFormat="1" applyFont="1" applyFill="1" applyBorder="1" applyAlignment="1">
      <alignment horizontal="center" vertical="center"/>
    </xf>
    <xf numFmtId="0" fontId="1" fillId="0" borderId="1" xfId="2" applyFont="1" applyBorder="1" applyProtection="1">
      <protection locked="0"/>
    </xf>
    <xf numFmtId="169" fontId="4" fillId="5" borderId="1" xfId="3" applyNumberFormat="1" applyFont="1" applyFill="1" applyBorder="1"/>
    <xf numFmtId="170" fontId="4" fillId="5" borderId="1" xfId="5" applyNumberFormat="1" applyFont="1" applyFill="1" applyBorder="1" applyProtection="1">
      <protection locked="0"/>
    </xf>
    <xf numFmtId="171" fontId="4" fillId="10" borderId="1" xfId="5" applyNumberFormat="1" applyFont="1" applyFill="1" applyBorder="1"/>
    <xf numFmtId="168" fontId="8" fillId="0" borderId="0" xfId="3" applyNumberFormat="1" applyFont="1" applyProtection="1">
      <protection locked="0"/>
    </xf>
    <xf numFmtId="44" fontId="2" fillId="0" borderId="0" xfId="3" applyNumberFormat="1" applyFont="1"/>
    <xf numFmtId="44" fontId="6" fillId="0" borderId="0" xfId="3" applyNumberFormat="1" applyFont="1"/>
    <xf numFmtId="0" fontId="23" fillId="0" borderId="3" xfId="3" applyFont="1" applyBorder="1" applyProtection="1">
      <protection locked="0"/>
    </xf>
    <xf numFmtId="2" fontId="4" fillId="0" borderId="4" xfId="3" applyNumberFormat="1" applyFont="1" applyBorder="1" applyProtection="1">
      <protection locked="0"/>
    </xf>
    <xf numFmtId="0" fontId="4" fillId="0" borderId="5" xfId="3" applyFont="1" applyBorder="1" applyProtection="1">
      <protection locked="0"/>
    </xf>
    <xf numFmtId="44" fontId="1" fillId="0" borderId="0" xfId="3" applyNumberFormat="1" applyFont="1"/>
    <xf numFmtId="172" fontId="8" fillId="0" borderId="0" xfId="3" applyNumberFormat="1" applyFont="1" applyProtection="1">
      <protection locked="0"/>
    </xf>
    <xf numFmtId="170" fontId="20" fillId="10" borderId="1" xfId="5" applyNumberFormat="1" applyFont="1" applyFill="1" applyBorder="1"/>
    <xf numFmtId="171" fontId="20" fillId="10" borderId="1" xfId="5" applyNumberFormat="1" applyFont="1" applyFill="1" applyBorder="1"/>
    <xf numFmtId="1" fontId="22" fillId="6" borderId="2" xfId="5" applyNumberFormat="1" applyFont="1" applyFill="1" applyBorder="1" applyAlignment="1">
      <alignment horizontal="center" wrapText="1"/>
    </xf>
    <xf numFmtId="3" fontId="22" fillId="6" borderId="9" xfId="5" applyNumberFormat="1" applyFont="1" applyFill="1" applyBorder="1" applyAlignment="1">
      <alignment horizontal="center" vertical="top"/>
    </xf>
    <xf numFmtId="172" fontId="8" fillId="0" borderId="0" xfId="6" applyNumberFormat="1" applyFont="1" applyFill="1" applyBorder="1" applyProtection="1">
      <protection locked="0"/>
    </xf>
    <xf numFmtId="10" fontId="8" fillId="0" borderId="0" xfId="6" applyNumberFormat="1" applyFont="1" applyFill="1" applyBorder="1" applyProtection="1">
      <protection locked="0"/>
    </xf>
    <xf numFmtId="0" fontId="25" fillId="0" borderId="0" xfId="7" applyFont="1"/>
    <xf numFmtId="0" fontId="9" fillId="0" borderId="0" xfId="2" applyFont="1" applyAlignment="1">
      <alignment horizontal="left" vertical="center" indent="1"/>
    </xf>
    <xf numFmtId="0" fontId="18" fillId="0" borderId="0" xfId="2" applyFont="1"/>
    <xf numFmtId="0" fontId="18" fillId="0" borderId="0" xfId="3" applyFont="1" applyProtection="1">
      <protection locked="0"/>
    </xf>
    <xf numFmtId="0" fontId="26" fillId="0" borderId="0" xfId="3" applyFont="1" applyProtection="1">
      <protection locked="0"/>
    </xf>
    <xf numFmtId="0" fontId="4" fillId="0" borderId="3" xfId="5" applyFont="1" applyBorder="1"/>
    <xf numFmtId="0" fontId="4" fillId="0" borderId="4" xfId="5" applyFont="1" applyBorder="1"/>
    <xf numFmtId="170" fontId="4" fillId="0" borderId="1" xfId="5" applyNumberFormat="1" applyFont="1" applyBorder="1"/>
    <xf numFmtId="171" fontId="4" fillId="0" borderId="1" xfId="5" applyNumberFormat="1" applyFont="1" applyBorder="1"/>
    <xf numFmtId="0" fontId="6" fillId="10" borderId="3" xfId="5" applyFont="1" applyFill="1" applyBorder="1"/>
    <xf numFmtId="0" fontId="6" fillId="10" borderId="4" xfId="5" applyFont="1" applyFill="1" applyBorder="1"/>
    <xf numFmtId="170" fontId="6" fillId="10" borderId="1" xfId="5" applyNumberFormat="1" applyFont="1" applyFill="1" applyBorder="1"/>
    <xf numFmtId="171" fontId="6" fillId="10" borderId="1" xfId="5" applyNumberFormat="1" applyFont="1" applyFill="1" applyBorder="1"/>
    <xf numFmtId="171" fontId="1" fillId="0" borderId="0" xfId="2" applyNumberFormat="1" applyFont="1"/>
    <xf numFmtId="10" fontId="4" fillId="4" borderId="1" xfId="3" applyNumberFormat="1" applyFont="1" applyFill="1" applyBorder="1" applyProtection="1">
      <protection locked="0"/>
    </xf>
    <xf numFmtId="171" fontId="19" fillId="0" borderId="0" xfId="2" applyNumberFormat="1"/>
    <xf numFmtId="0" fontId="20" fillId="10" borderId="3" xfId="5" applyFont="1" applyFill="1" applyBorder="1"/>
    <xf numFmtId="0" fontId="20" fillId="10" borderId="4" xfId="5" applyFont="1" applyFill="1" applyBorder="1"/>
    <xf numFmtId="173" fontId="7" fillId="5" borderId="1" xfId="3" applyNumberFormat="1" applyFont="1" applyFill="1" applyBorder="1" applyProtection="1">
      <protection locked="0"/>
    </xf>
    <xf numFmtId="171" fontId="7" fillId="5" borderId="1" xfId="3" applyNumberFormat="1" applyFont="1" applyFill="1" applyBorder="1" applyProtection="1">
      <protection locked="0"/>
    </xf>
    <xf numFmtId="174" fontId="7" fillId="5" borderId="1" xfId="3" applyNumberFormat="1" applyFont="1" applyFill="1" applyBorder="1" applyProtection="1">
      <protection locked="0"/>
    </xf>
    <xf numFmtId="174" fontId="1" fillId="0" borderId="0" xfId="2" applyNumberFormat="1" applyFont="1"/>
    <xf numFmtId="0" fontId="2" fillId="6" borderId="8" xfId="2" applyFont="1" applyFill="1" applyBorder="1" applyAlignment="1">
      <alignment horizontal="center" vertical="center"/>
    </xf>
    <xf numFmtId="0" fontId="2" fillId="6" borderId="36" xfId="2" applyFont="1" applyFill="1" applyBorder="1" applyAlignment="1">
      <alignment horizontal="center" vertical="center"/>
    </xf>
    <xf numFmtId="170" fontId="6" fillId="5" borderId="1" xfId="5" applyNumberFormat="1" applyFont="1" applyFill="1" applyBorder="1" applyProtection="1">
      <protection locked="0"/>
    </xf>
    <xf numFmtId="166" fontId="28" fillId="5" borderId="1" xfId="0" applyNumberFormat="1" applyFont="1" applyFill="1" applyBorder="1" applyAlignment="1">
      <alignment horizontal="center"/>
    </xf>
    <xf numFmtId="170" fontId="28" fillId="5" borderId="1" xfId="5" applyNumberFormat="1" applyFont="1" applyFill="1" applyBorder="1" applyProtection="1">
      <protection locked="0"/>
    </xf>
    <xf numFmtId="171" fontId="28" fillId="10" borderId="1" xfId="5" applyNumberFormat="1" applyFont="1" applyFill="1" applyBorder="1"/>
    <xf numFmtId="0" fontId="1" fillId="0" borderId="1" xfId="3" applyFont="1" applyBorder="1" applyProtection="1">
      <protection locked="0"/>
    </xf>
    <xf numFmtId="173" fontId="4" fillId="4" borderId="1" xfId="3" applyNumberFormat="1" applyFont="1" applyFill="1" applyBorder="1" applyProtection="1">
      <protection locked="0"/>
    </xf>
    <xf numFmtId="10" fontId="1" fillId="5" borderId="1" xfId="3" applyNumberFormat="1" applyFont="1" applyFill="1" applyBorder="1" applyProtection="1">
      <protection locked="0"/>
    </xf>
    <xf numFmtId="173" fontId="4" fillId="5" borderId="1" xfId="3" applyNumberFormat="1" applyFont="1" applyFill="1" applyBorder="1" applyProtection="1">
      <protection locked="0"/>
    </xf>
    <xf numFmtId="0" fontId="1" fillId="6" borderId="1" xfId="2" applyFont="1" applyFill="1" applyBorder="1"/>
    <xf numFmtId="0" fontId="1" fillId="6" borderId="1" xfId="3" applyFont="1" applyFill="1" applyBorder="1"/>
    <xf numFmtId="0" fontId="1" fillId="6" borderId="1" xfId="3" applyFont="1" applyFill="1" applyBorder="1" applyProtection="1">
      <protection locked="0"/>
    </xf>
    <xf numFmtId="0" fontId="29" fillId="6" borderId="3" xfId="2" applyFont="1" applyFill="1" applyBorder="1" applyProtection="1">
      <protection locked="0"/>
    </xf>
    <xf numFmtId="169" fontId="6" fillId="6" borderId="4" xfId="3" applyNumberFormat="1" applyFont="1" applyFill="1" applyBorder="1"/>
    <xf numFmtId="170" fontId="7" fillId="5" borderId="1" xfId="5" applyNumberFormat="1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4" fillId="5" borderId="0" xfId="0" applyFont="1" applyFill="1" applyProtection="1">
      <protection locked="0"/>
    </xf>
    <xf numFmtId="0" fontId="1" fillId="0" borderId="3" xfId="3" applyFont="1" applyBorder="1" applyProtection="1">
      <protection locked="0"/>
    </xf>
    <xf numFmtId="0" fontId="1" fillId="0" borderId="5" xfId="3" applyFont="1" applyBorder="1"/>
    <xf numFmtId="10" fontId="4" fillId="4" borderId="1" xfId="4" applyNumberFormat="1" applyFont="1" applyFill="1" applyBorder="1" applyProtection="1">
      <protection hidden="1"/>
    </xf>
    <xf numFmtId="0" fontId="19" fillId="9" borderId="1" xfId="0" applyFont="1" applyFill="1" applyBorder="1"/>
    <xf numFmtId="0" fontId="19" fillId="11" borderId="1" xfId="0" applyFont="1" applyFill="1" applyBorder="1"/>
    <xf numFmtId="3" fontId="30" fillId="10" borderId="5" xfId="0" applyNumberFormat="1" applyFont="1" applyFill="1" applyBorder="1"/>
    <xf numFmtId="0" fontId="19" fillId="9" borderId="0" xfId="0" applyFont="1" applyFill="1"/>
    <xf numFmtId="0" fontId="31" fillId="9" borderId="0" xfId="0" applyFont="1" applyFill="1" applyAlignment="1">
      <alignment horizontal="left"/>
    </xf>
    <xf numFmtId="0" fontId="19" fillId="0" borderId="0" xfId="0" applyFont="1"/>
    <xf numFmtId="3" fontId="32" fillId="9" borderId="0" xfId="0" applyNumberFormat="1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19" fillId="9" borderId="3" xfId="0" applyFont="1" applyFill="1" applyBorder="1" applyAlignment="1">
      <alignment horizontal="left"/>
    </xf>
    <xf numFmtId="0" fontId="19" fillId="11" borderId="5" xfId="0" applyFont="1" applyFill="1" applyBorder="1"/>
    <xf numFmtId="0" fontId="33" fillId="10" borderId="1" xfId="0" applyFont="1" applyFill="1" applyBorder="1"/>
    <xf numFmtId="3" fontId="9" fillId="9" borderId="0" xfId="0" applyNumberFormat="1" applyFont="1" applyFill="1" applyAlignment="1">
      <alignment horizontal="centerContinuous"/>
    </xf>
    <xf numFmtId="0" fontId="19" fillId="9" borderId="35" xfId="0" applyFont="1" applyFill="1" applyBorder="1" applyAlignment="1">
      <alignment horizontal="left"/>
    </xf>
    <xf numFmtId="0" fontId="34" fillId="11" borderId="36" xfId="0" applyFont="1" applyFill="1" applyBorder="1"/>
    <xf numFmtId="3" fontId="30" fillId="9" borderId="0" xfId="0" applyNumberFormat="1" applyFont="1" applyFill="1" applyAlignment="1">
      <alignment horizontal="center"/>
    </xf>
    <xf numFmtId="0" fontId="31" fillId="11" borderId="0" xfId="0" applyFont="1" applyFill="1"/>
    <xf numFmtId="0" fontId="37" fillId="9" borderId="0" xfId="0" applyFont="1" applyFill="1"/>
    <xf numFmtId="0" fontId="31" fillId="9" borderId="3" xfId="0" applyFont="1" applyFill="1" applyBorder="1" applyAlignment="1">
      <alignment horizontal="left"/>
    </xf>
    <xf numFmtId="16" fontId="19" fillId="11" borderId="1" xfId="0" applyNumberFormat="1" applyFont="1" applyFill="1" applyBorder="1" applyAlignment="1">
      <alignment horizontal="left"/>
    </xf>
    <xf numFmtId="170" fontId="35" fillId="10" borderId="1" xfId="0" applyNumberFormat="1" applyFont="1" applyFill="1" applyBorder="1"/>
    <xf numFmtId="9" fontId="40" fillId="10" borderId="1" xfId="0" applyNumberFormat="1" applyFont="1" applyFill="1" applyBorder="1"/>
    <xf numFmtId="0" fontId="19" fillId="0" borderId="1" xfId="0" applyFont="1" applyBorder="1"/>
    <xf numFmtId="4" fontId="19" fillId="0" borderId="0" xfId="0" applyNumberFormat="1" applyFont="1"/>
    <xf numFmtId="171" fontId="20" fillId="10" borderId="1" xfId="0" applyNumberFormat="1" applyFont="1" applyFill="1" applyBorder="1"/>
    <xf numFmtId="171" fontId="19" fillId="0" borderId="0" xfId="0" applyNumberFormat="1" applyFont="1"/>
    <xf numFmtId="17" fontId="19" fillId="11" borderId="1" xfId="0" applyNumberFormat="1" applyFont="1" applyFill="1" applyBorder="1" applyAlignment="1">
      <alignment horizontal="left"/>
    </xf>
    <xf numFmtId="17" fontId="19" fillId="11" borderId="1" xfId="0" quotePrefix="1" applyNumberFormat="1" applyFont="1" applyFill="1" applyBorder="1" applyAlignment="1">
      <alignment horizontal="left"/>
    </xf>
    <xf numFmtId="0" fontId="19" fillId="11" borderId="1" xfId="0" quotePrefix="1" applyFont="1" applyFill="1" applyBorder="1"/>
    <xf numFmtId="0" fontId="19" fillId="0" borderId="10" xfId="0" applyFont="1" applyBorder="1"/>
    <xf numFmtId="0" fontId="19" fillId="12" borderId="0" xfId="0" applyFont="1" applyFill="1"/>
    <xf numFmtId="170" fontId="20" fillId="10" borderId="1" xfId="0" applyNumberFormat="1" applyFont="1" applyFill="1" applyBorder="1"/>
    <xf numFmtId="0" fontId="19" fillId="0" borderId="0" xfId="0" applyFont="1" applyAlignment="1">
      <alignment vertical="top" wrapText="1"/>
    </xf>
    <xf numFmtId="4" fontId="31" fillId="0" borderId="0" xfId="0" applyNumberFormat="1" applyFont="1"/>
    <xf numFmtId="3" fontId="19" fillId="0" borderId="0" xfId="0" applyNumberFormat="1" applyFont="1" applyAlignment="1">
      <alignment vertical="center"/>
    </xf>
    <xf numFmtId="0" fontId="19" fillId="9" borderId="0" xfId="0" quotePrefix="1" applyFont="1" applyFill="1" applyAlignment="1">
      <alignment horizontal="left"/>
    </xf>
    <xf numFmtId="0" fontId="19" fillId="0" borderId="0" xfId="0" applyFont="1" applyProtection="1">
      <protection locked="0"/>
    </xf>
    <xf numFmtId="17" fontId="19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174" fontId="9" fillId="12" borderId="0" xfId="0" applyNumberFormat="1" applyFont="1" applyFill="1"/>
    <xf numFmtId="0" fontId="11" fillId="8" borderId="29" xfId="0" applyFont="1" applyFill="1" applyBorder="1" applyAlignment="1">
      <alignment horizontal="center" vertical="center"/>
    </xf>
    <xf numFmtId="0" fontId="46" fillId="9" borderId="0" xfId="2" applyFont="1" applyFill="1" applyAlignment="1" applyProtection="1">
      <alignment horizontal="center" vertical="center"/>
      <protection locked="0"/>
    </xf>
    <xf numFmtId="0" fontId="46" fillId="9" borderId="0" xfId="2" applyFont="1" applyFill="1" applyAlignment="1" applyProtection="1">
      <alignment horizontal="centerContinuous"/>
      <protection locked="0"/>
    </xf>
    <xf numFmtId="0" fontId="19" fillId="0" borderId="0" xfId="2" applyProtection="1">
      <protection locked="0"/>
    </xf>
    <xf numFmtId="0" fontId="44" fillId="0" borderId="0" xfId="2" applyFont="1" applyProtection="1">
      <protection locked="0"/>
    </xf>
    <xf numFmtId="0" fontId="19" fillId="0" borderId="0" xfId="2" applyAlignment="1" applyProtection="1">
      <alignment vertical="center"/>
      <protection locked="0"/>
    </xf>
    <xf numFmtId="0" fontId="36" fillId="9" borderId="0" xfId="2" applyFont="1" applyFill="1" applyAlignment="1" applyProtection="1">
      <alignment horizontal="center" vertical="center"/>
      <protection locked="0"/>
    </xf>
    <xf numFmtId="0" fontId="36" fillId="0" borderId="0" xfId="2" applyFont="1" applyAlignment="1" applyProtection="1">
      <alignment vertical="center"/>
      <protection locked="0"/>
    </xf>
    <xf numFmtId="0" fontId="9" fillId="9" borderId="0" xfId="2" applyFont="1" applyFill="1" applyAlignment="1" applyProtection="1">
      <alignment horizontal="center" vertical="center"/>
      <protection locked="0"/>
    </xf>
    <xf numFmtId="0" fontId="36" fillId="9" borderId="0" xfId="2" applyFont="1" applyFill="1" applyAlignment="1" applyProtection="1">
      <alignment horizontal="centerContinuous" vertical="center"/>
      <protection locked="0"/>
    </xf>
    <xf numFmtId="0" fontId="36" fillId="9" borderId="10" xfId="2" applyFont="1" applyFill="1" applyBorder="1" applyAlignment="1" applyProtection="1">
      <alignment horizontal="centerContinuous" vertical="center"/>
      <protection locked="0"/>
    </xf>
    <xf numFmtId="0" fontId="47" fillId="9" borderId="0" xfId="2" applyFont="1" applyFill="1" applyAlignment="1" applyProtection="1">
      <alignment horizontal="center" vertical="center"/>
      <protection locked="0"/>
    </xf>
    <xf numFmtId="0" fontId="47" fillId="9" borderId="0" xfId="2" applyFont="1" applyFill="1" applyAlignment="1" applyProtection="1">
      <alignment horizontal="centerContinuous" vertical="center"/>
      <protection locked="0"/>
    </xf>
    <xf numFmtId="0" fontId="19" fillId="9" borderId="3" xfId="2" applyFill="1" applyBorder="1" applyAlignment="1" applyProtection="1">
      <alignment horizontal="centerContinuous" vertical="center"/>
      <protection locked="0"/>
    </xf>
    <xf numFmtId="0" fontId="19" fillId="9" borderId="4" xfId="2" applyFill="1" applyBorder="1" applyAlignment="1" applyProtection="1">
      <alignment horizontal="centerContinuous" vertical="center"/>
      <protection locked="0"/>
    </xf>
    <xf numFmtId="0" fontId="19" fillId="9" borderId="5" xfId="2" applyFill="1" applyBorder="1" applyAlignment="1" applyProtection="1">
      <alignment horizontal="centerContinuous" vertical="center"/>
      <protection locked="0"/>
    </xf>
    <xf numFmtId="0" fontId="47" fillId="0" borderId="0" xfId="2" applyFont="1" applyAlignment="1" applyProtection="1">
      <alignment vertical="center"/>
      <protection locked="0"/>
    </xf>
    <xf numFmtId="0" fontId="38" fillId="9" borderId="1" xfId="2" applyFont="1" applyFill="1" applyBorder="1" applyAlignment="1" applyProtection="1">
      <alignment horizontal="center" vertical="center"/>
      <protection locked="0"/>
    </xf>
    <xf numFmtId="0" fontId="19" fillId="9" borderId="3" xfId="2" applyFill="1" applyBorder="1" applyProtection="1">
      <protection locked="0"/>
    </xf>
    <xf numFmtId="0" fontId="48" fillId="13" borderId="3" xfId="8" applyFill="1" applyBorder="1" applyAlignment="1">
      <alignment horizontal="left"/>
      <protection locked="0"/>
    </xf>
    <xf numFmtId="0" fontId="41" fillId="13" borderId="4" xfId="2" applyFont="1" applyFill="1" applyBorder="1" applyAlignment="1" applyProtection="1">
      <alignment horizontal="left"/>
      <protection locked="0"/>
    </xf>
    <xf numFmtId="0" fontId="41" fillId="13" borderId="5" xfId="2" applyFont="1" applyFill="1" applyBorder="1" applyAlignment="1" applyProtection="1">
      <alignment horizontal="left"/>
      <protection locked="0"/>
    </xf>
    <xf numFmtId="0" fontId="48" fillId="13" borderId="3" xfId="8" applyFill="1" applyBorder="1" applyAlignment="1">
      <protection locked="0"/>
    </xf>
    <xf numFmtId="0" fontId="41" fillId="13" borderId="4" xfId="2" applyFont="1" applyFill="1" applyBorder="1" applyProtection="1">
      <protection locked="0"/>
    </xf>
    <xf numFmtId="0" fontId="41" fillId="13" borderId="5" xfId="2" applyFont="1" applyFill="1" applyBorder="1" applyProtection="1">
      <protection locked="0"/>
    </xf>
    <xf numFmtId="0" fontId="38" fillId="9" borderId="1" xfId="5" applyFont="1" applyFill="1" applyBorder="1" applyAlignment="1">
      <alignment horizontal="center" vertical="center"/>
    </xf>
    <xf numFmtId="0" fontId="19" fillId="9" borderId="3" xfId="5" applyFont="1" applyFill="1" applyBorder="1"/>
    <xf numFmtId="0" fontId="19" fillId="9" borderId="0" xfId="2" applyFill="1" applyAlignment="1" applyProtection="1">
      <alignment horizontal="center" vertical="center"/>
      <protection locked="0"/>
    </xf>
    <xf numFmtId="0" fontId="38" fillId="9" borderId="0" xfId="2" applyFont="1" applyFill="1" applyProtection="1">
      <protection locked="0"/>
    </xf>
    <xf numFmtId="0" fontId="49" fillId="9" borderId="0" xfId="2" applyFont="1" applyFill="1" applyAlignment="1" applyProtection="1">
      <alignment horizontal="left"/>
      <protection locked="0"/>
    </xf>
    <xf numFmtId="0" fontId="49" fillId="9" borderId="0" xfId="2" applyFont="1" applyFill="1" applyProtection="1">
      <protection locked="0"/>
    </xf>
    <xf numFmtId="0" fontId="19" fillId="9" borderId="3" xfId="2" applyFill="1" applyBorder="1" applyAlignment="1" applyProtection="1">
      <alignment vertical="center" wrapText="1"/>
      <protection locked="0"/>
    </xf>
    <xf numFmtId="0" fontId="19" fillId="9" borderId="3" xfId="2" applyFill="1" applyBorder="1" applyAlignment="1" applyProtection="1">
      <alignment vertical="center"/>
      <protection locked="0"/>
    </xf>
    <xf numFmtId="0" fontId="19" fillId="9" borderId="3" xfId="2" applyFill="1" applyBorder="1" applyAlignment="1" applyProtection="1">
      <alignment horizontal="right"/>
      <protection locked="0"/>
    </xf>
    <xf numFmtId="0" fontId="19" fillId="9" borderId="6" xfId="2" applyFill="1" applyBorder="1" applyAlignment="1" applyProtection="1">
      <alignment horizontal="right"/>
      <protection locked="0"/>
    </xf>
    <xf numFmtId="0" fontId="19" fillId="9" borderId="35" xfId="2" applyFill="1" applyBorder="1" applyAlignment="1" applyProtection="1">
      <alignment vertical="center"/>
      <protection locked="0"/>
    </xf>
    <xf numFmtId="0" fontId="19" fillId="9" borderId="35" xfId="2" applyFill="1" applyBorder="1" applyAlignment="1" applyProtection="1">
      <alignment horizontal="right"/>
      <protection locked="0"/>
    </xf>
    <xf numFmtId="0" fontId="31" fillId="9" borderId="0" xfId="2" applyFont="1" applyFill="1" applyProtection="1">
      <protection locked="0"/>
    </xf>
    <xf numFmtId="0" fontId="19" fillId="9" borderId="0" xfId="2" applyFill="1" applyProtection="1">
      <protection locked="0"/>
    </xf>
    <xf numFmtId="1" fontId="35" fillId="9" borderId="0" xfId="2" applyNumberFormat="1" applyFont="1" applyFill="1" applyAlignment="1" applyProtection="1">
      <alignment horizontal="center"/>
      <protection locked="0"/>
    </xf>
    <xf numFmtId="175" fontId="35" fillId="9" borderId="0" xfId="2" applyNumberFormat="1" applyFont="1" applyFill="1" applyAlignment="1" applyProtection="1">
      <alignment horizontal="center"/>
      <protection locked="0"/>
    </xf>
    <xf numFmtId="0" fontId="36" fillId="9" borderId="4" xfId="2" applyFont="1" applyFill="1" applyBorder="1" applyAlignment="1" applyProtection="1">
      <alignment horizontal="centerContinuous" vertical="center"/>
      <protection locked="0"/>
    </xf>
    <xf numFmtId="0" fontId="9" fillId="6" borderId="3" xfId="2" applyFont="1" applyFill="1" applyBorder="1" applyAlignment="1" applyProtection="1">
      <alignment horizontal="left" vertical="center"/>
      <protection locked="0"/>
    </xf>
    <xf numFmtId="0" fontId="36" fillId="6" borderId="4" xfId="2" applyFont="1" applyFill="1" applyBorder="1" applyAlignment="1" applyProtection="1">
      <alignment horizontal="center" vertical="center"/>
      <protection locked="0"/>
    </xf>
    <xf numFmtId="0" fontId="36" fillId="6" borderId="5" xfId="2" applyFont="1" applyFill="1" applyBorder="1" applyAlignment="1" applyProtection="1">
      <alignment horizontal="center" vertical="center"/>
      <protection locked="0"/>
    </xf>
    <xf numFmtId="0" fontId="31" fillId="6" borderId="3" xfId="2" applyFont="1" applyFill="1" applyBorder="1" applyAlignment="1" applyProtection="1">
      <alignment horizontal="center" vertical="center" wrapText="1"/>
      <protection locked="0"/>
    </xf>
    <xf numFmtId="0" fontId="31" fillId="6" borderId="1" xfId="2" applyFont="1" applyFill="1" applyBorder="1" applyAlignment="1" applyProtection="1">
      <alignment horizontal="center" vertical="center"/>
      <protection locked="0"/>
    </xf>
    <xf numFmtId="0" fontId="19" fillId="0" borderId="0" xfId="2" applyAlignment="1">
      <alignment horizontal="center" vertical="center"/>
    </xf>
    <xf numFmtId="0" fontId="31" fillId="9" borderId="4" xfId="2" applyFont="1" applyFill="1" applyBorder="1" applyProtection="1">
      <protection locked="0"/>
    </xf>
    <xf numFmtId="14" fontId="50" fillId="9" borderId="4" xfId="2" applyNumberFormat="1" applyFont="1" applyFill="1" applyBorder="1" applyAlignment="1" applyProtection="1">
      <alignment horizontal="center"/>
      <protection locked="0"/>
    </xf>
    <xf numFmtId="0" fontId="31" fillId="9" borderId="3" xfId="2" applyFont="1" applyFill="1" applyBorder="1" applyAlignment="1" applyProtection="1">
      <alignment horizontal="center" vertical="center" wrapText="1"/>
      <protection locked="0"/>
    </xf>
    <xf numFmtId="0" fontId="31" fillId="9" borderId="3" xfId="2" applyFont="1" applyFill="1" applyBorder="1" applyAlignment="1" applyProtection="1">
      <alignment horizontal="center" wrapText="1"/>
      <protection locked="0"/>
    </xf>
    <xf numFmtId="0" fontId="31" fillId="0" borderId="1" xfId="2" applyFont="1" applyBorder="1" applyAlignment="1" applyProtection="1">
      <alignment horizontal="center"/>
      <protection locked="0"/>
    </xf>
    <xf numFmtId="49" fontId="38" fillId="9" borderId="1" xfId="2" applyNumberFormat="1" applyFont="1" applyFill="1" applyBorder="1" applyAlignment="1" applyProtection="1">
      <alignment horizontal="center" vertical="center"/>
      <protection locked="0"/>
    </xf>
    <xf numFmtId="174" fontId="6" fillId="13" borderId="3" xfId="2" applyNumberFormat="1" applyFont="1" applyFill="1" applyBorder="1" applyProtection="1">
      <protection locked="0"/>
    </xf>
    <xf numFmtId="174" fontId="6" fillId="10" borderId="3" xfId="2" applyNumberFormat="1" applyFont="1" applyFill="1" applyBorder="1" applyAlignment="1" applyProtection="1">
      <alignment wrapText="1"/>
      <protection locked="0"/>
    </xf>
    <xf numFmtId="10" fontId="6" fillId="10" borderId="3" xfId="2" applyNumberFormat="1" applyFont="1" applyFill="1" applyBorder="1" applyProtection="1">
      <protection locked="0"/>
    </xf>
    <xf numFmtId="174" fontId="6" fillId="13" borderId="1" xfId="2" applyNumberFormat="1" applyFont="1" applyFill="1" applyBorder="1" applyAlignment="1" applyProtection="1">
      <alignment horizontal="right"/>
      <protection locked="0"/>
    </xf>
    <xf numFmtId="10" fontId="6" fillId="10" borderId="1" xfId="2" applyNumberFormat="1" applyFont="1" applyFill="1" applyBorder="1" applyProtection="1">
      <protection locked="0"/>
    </xf>
    <xf numFmtId="174" fontId="19" fillId="0" borderId="0" xfId="2" applyNumberFormat="1" applyProtection="1">
      <protection locked="0"/>
    </xf>
    <xf numFmtId="174" fontId="19" fillId="0" borderId="0" xfId="2" applyNumberFormat="1" applyAlignment="1" applyProtection="1">
      <alignment horizontal="center" vertical="center"/>
      <protection locked="0"/>
    </xf>
    <xf numFmtId="174" fontId="6" fillId="13" borderId="3" xfId="2" applyNumberFormat="1" applyFont="1" applyFill="1" applyBorder="1" applyAlignment="1" applyProtection="1">
      <alignment wrapText="1"/>
      <protection locked="0"/>
    </xf>
    <xf numFmtId="0" fontId="19" fillId="9" borderId="4" xfId="2" applyFill="1" applyBorder="1" applyProtection="1">
      <protection locked="0"/>
    </xf>
    <xf numFmtId="0" fontId="31" fillId="0" borderId="1" xfId="2" applyFont="1" applyBorder="1" applyAlignment="1" applyProtection="1">
      <alignment horizontal="center" vertical="center" wrapText="1"/>
      <protection locked="0"/>
    </xf>
    <xf numFmtId="0" fontId="31" fillId="0" borderId="1" xfId="2" applyFont="1" applyBorder="1" applyAlignment="1" applyProtection="1">
      <alignment horizontal="center" vertical="center"/>
      <protection locked="0"/>
    </xf>
    <xf numFmtId="0" fontId="19" fillId="9" borderId="3" xfId="2" applyFill="1" applyBorder="1" applyAlignment="1" applyProtection="1">
      <alignment horizontal="left"/>
      <protection locked="0"/>
    </xf>
    <xf numFmtId="0" fontId="19" fillId="9" borderId="4" xfId="2" applyFill="1" applyBorder="1" applyAlignment="1" applyProtection="1">
      <alignment horizontal="left"/>
      <protection locked="0"/>
    </xf>
    <xf numFmtId="10" fontId="31" fillId="13" borderId="1" xfId="2" applyNumberFormat="1" applyFont="1" applyFill="1" applyBorder="1" applyProtection="1">
      <protection locked="0"/>
    </xf>
    <xf numFmtId="10" fontId="35" fillId="10" borderId="1" xfId="2" applyNumberFormat="1" applyFont="1" applyFill="1" applyBorder="1" applyProtection="1">
      <protection locked="0"/>
    </xf>
    <xf numFmtId="0" fontId="19" fillId="9" borderId="44" xfId="2" applyFill="1" applyBorder="1" applyAlignment="1" applyProtection="1">
      <alignment horizontal="center" vertical="center"/>
      <protection locked="0"/>
    </xf>
    <xf numFmtId="0" fontId="19" fillId="9" borderId="0" xfId="2" applyFill="1" applyAlignment="1" applyProtection="1">
      <alignment horizontal="left" vertical="top" wrapText="1"/>
      <protection locked="0"/>
    </xf>
    <xf numFmtId="0" fontId="19" fillId="0" borderId="0" xfId="2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left"/>
      <protection locked="0"/>
    </xf>
    <xf numFmtId="0" fontId="51" fillId="6" borderId="3" xfId="2" applyFont="1" applyFill="1" applyBorder="1" applyAlignment="1" applyProtection="1">
      <alignment horizontal="left" vertical="center"/>
      <protection locked="0"/>
    </xf>
    <xf numFmtId="14" fontId="19" fillId="4" borderId="1" xfId="2" applyNumberFormat="1" applyFill="1" applyBorder="1" applyAlignment="1" applyProtection="1">
      <alignment horizontal="center"/>
      <protection locked="0"/>
    </xf>
    <xf numFmtId="0" fontId="31" fillId="11" borderId="4" xfId="0" applyFont="1" applyFill="1" applyBorder="1" applyAlignment="1">
      <alignment horizontal="center"/>
    </xf>
    <xf numFmtId="0" fontId="36" fillId="11" borderId="5" xfId="0" applyFont="1" applyFill="1" applyBorder="1"/>
    <xf numFmtId="0" fontId="31" fillId="9" borderId="4" xfId="0" applyFont="1" applyFill="1" applyBorder="1"/>
    <xf numFmtId="0" fontId="8" fillId="0" borderId="0" xfId="0" applyFont="1"/>
    <xf numFmtId="0" fontId="4" fillId="0" borderId="4" xfId="9" applyFont="1" applyBorder="1" applyProtection="1">
      <protection locked="0"/>
    </xf>
    <xf numFmtId="176" fontId="4" fillId="0" borderId="4" xfId="9" applyNumberFormat="1" applyFont="1" applyBorder="1" applyAlignment="1" applyProtection="1">
      <alignment horizontal="center"/>
      <protection locked="0"/>
    </xf>
    <xf numFmtId="2" fontId="4" fillId="0" borderId="4" xfId="9" applyNumberFormat="1" applyFont="1" applyBorder="1" applyAlignment="1">
      <alignment horizontal="center"/>
    </xf>
    <xf numFmtId="10" fontId="22" fillId="5" borderId="1" xfId="10" applyNumberFormat="1" applyFont="1" applyFill="1" applyBorder="1" applyAlignment="1" applyProtection="1">
      <alignment horizontal="center"/>
      <protection locked="0"/>
    </xf>
    <xf numFmtId="0" fontId="4" fillId="0" borderId="17" xfId="9" applyFont="1" applyBorder="1" applyProtection="1">
      <protection locked="0"/>
    </xf>
    <xf numFmtId="0" fontId="4" fillId="0" borderId="16" xfId="9" applyFont="1" applyBorder="1" applyProtection="1">
      <protection locked="0"/>
    </xf>
    <xf numFmtId="0" fontId="53" fillId="2" borderId="29" xfId="9" applyFont="1" applyFill="1" applyBorder="1" applyAlignment="1">
      <alignment horizontal="left"/>
    </xf>
    <xf numFmtId="0" fontId="6" fillId="2" borderId="11" xfId="9" applyFont="1" applyFill="1" applyBorder="1" applyAlignment="1">
      <alignment horizontal="left"/>
    </xf>
    <xf numFmtId="0" fontId="4" fillId="0" borderId="0" xfId="9" applyFont="1" applyProtection="1">
      <protection locked="0"/>
    </xf>
    <xf numFmtId="0" fontId="53" fillId="2" borderId="11" xfId="9" applyFont="1" applyFill="1" applyBorder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166" fontId="4" fillId="5" borderId="15" xfId="0" applyNumberFormat="1" applyFont="1" applyFill="1" applyBorder="1" applyAlignment="1">
      <alignment horizontal="center"/>
    </xf>
    <xf numFmtId="177" fontId="4" fillId="0" borderId="16" xfId="9" applyNumberFormat="1" applyFont="1" applyBorder="1" applyProtection="1">
      <protection locked="0"/>
    </xf>
    <xf numFmtId="167" fontId="52" fillId="2" borderId="31" xfId="0" applyNumberFormat="1" applyFont="1" applyFill="1" applyBorder="1" applyAlignment="1">
      <alignment horizontal="center"/>
    </xf>
    <xf numFmtId="0" fontId="10" fillId="2" borderId="32" xfId="9" applyFont="1" applyFill="1" applyBorder="1" applyAlignment="1">
      <alignment horizontal="left"/>
    </xf>
    <xf numFmtId="0" fontId="10" fillId="2" borderId="33" xfId="9" applyFont="1" applyFill="1" applyBorder="1" applyAlignment="1">
      <alignment horizontal="left"/>
    </xf>
    <xf numFmtId="0" fontId="26" fillId="2" borderId="33" xfId="9" applyFont="1" applyFill="1" applyBorder="1"/>
    <xf numFmtId="165" fontId="10" fillId="2" borderId="26" xfId="0" applyNumberFormat="1" applyFont="1" applyFill="1" applyBorder="1" applyAlignment="1">
      <alignment horizontal="center"/>
    </xf>
    <xf numFmtId="166" fontId="10" fillId="2" borderId="55" xfId="0" applyNumberFormat="1" applyFont="1" applyFill="1" applyBorder="1" applyAlignment="1">
      <alignment horizontal="center"/>
    </xf>
    <xf numFmtId="9" fontId="2" fillId="5" borderId="1" xfId="0" applyNumberFormat="1" applyFont="1" applyFill="1" applyBorder="1" applyAlignment="1">
      <alignment horizontal="center"/>
    </xf>
    <xf numFmtId="0" fontId="14" fillId="8" borderId="29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5" borderId="45" xfId="0" applyFont="1" applyFill="1" applyBorder="1" applyAlignment="1">
      <alignment horizontal="center"/>
    </xf>
    <xf numFmtId="0" fontId="1" fillId="0" borderId="47" xfId="0" applyFont="1" applyBorder="1"/>
    <xf numFmtId="0" fontId="4" fillId="0" borderId="14" xfId="9" applyFont="1" applyBorder="1" applyProtection="1">
      <protection locked="0"/>
    </xf>
    <xf numFmtId="0" fontId="2" fillId="7" borderId="20" xfId="9" applyFont="1" applyFill="1" applyBorder="1" applyProtection="1">
      <protection locked="0"/>
    </xf>
    <xf numFmtId="2" fontId="4" fillId="7" borderId="4" xfId="9" applyNumberFormat="1" applyFont="1" applyFill="1" applyBorder="1" applyAlignment="1">
      <alignment horizontal="center"/>
    </xf>
    <xf numFmtId="1" fontId="4" fillId="7" borderId="4" xfId="9" applyNumberFormat="1" applyFont="1" applyFill="1" applyBorder="1" applyAlignment="1">
      <alignment horizontal="center"/>
    </xf>
    <xf numFmtId="2" fontId="4" fillId="7" borderId="24" xfId="9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4" borderId="45" xfId="0" applyFont="1" applyFill="1" applyBorder="1" applyAlignment="1">
      <alignment horizontal="center"/>
    </xf>
    <xf numFmtId="0" fontId="8" fillId="0" borderId="0" xfId="0" quotePrefix="1" applyFont="1"/>
    <xf numFmtId="0" fontId="54" fillId="0" borderId="0" xfId="0" applyFont="1"/>
    <xf numFmtId="0" fontId="1" fillId="0" borderId="0" xfId="0" applyFont="1" applyAlignment="1">
      <alignment horizontal="right"/>
    </xf>
    <xf numFmtId="0" fontId="55" fillId="12" borderId="58" xfId="0" applyFont="1" applyFill="1" applyBorder="1" applyAlignment="1">
      <alignment vertical="center" wrapText="1"/>
    </xf>
    <xf numFmtId="0" fontId="45" fillId="12" borderId="19" xfId="0" applyFont="1" applyFill="1" applyBorder="1" applyAlignment="1">
      <alignment vertical="center" wrapText="1"/>
    </xf>
    <xf numFmtId="0" fontId="45" fillId="12" borderId="19" xfId="0" applyFont="1" applyFill="1" applyBorder="1" applyAlignment="1">
      <alignment horizontal="center" vertical="center" wrapText="1"/>
    </xf>
    <xf numFmtId="0" fontId="19" fillId="12" borderId="19" xfId="0" applyFont="1" applyFill="1" applyBorder="1" applyAlignment="1">
      <alignment horizontal="center" vertical="center" wrapText="1"/>
    </xf>
    <xf numFmtId="0" fontId="45" fillId="12" borderId="16" xfId="0" applyFont="1" applyFill="1" applyBorder="1" applyAlignment="1">
      <alignment vertical="center" wrapText="1"/>
    </xf>
    <xf numFmtId="0" fontId="45" fillId="12" borderId="57" xfId="0" applyFont="1" applyFill="1" applyBorder="1" applyAlignment="1">
      <alignment horizontal="center" vertical="center" wrapText="1"/>
    </xf>
    <xf numFmtId="0" fontId="45" fillId="12" borderId="59" xfId="0" applyFont="1" applyFill="1" applyBorder="1" applyAlignment="1">
      <alignment horizontal="center" vertical="center" wrapText="1"/>
    </xf>
    <xf numFmtId="0" fontId="45" fillId="12" borderId="58" xfId="0" applyFont="1" applyFill="1" applyBorder="1" applyAlignment="1">
      <alignment horizontal="center" vertical="center" wrapText="1"/>
    </xf>
    <xf numFmtId="0" fontId="56" fillId="0" borderId="60" xfId="0" applyFont="1" applyBorder="1" applyAlignment="1">
      <alignment horizontal="justify" vertical="center" wrapText="1"/>
    </xf>
    <xf numFmtId="0" fontId="43" fillId="0" borderId="0" xfId="0" applyFont="1" applyAlignment="1">
      <alignment vertical="top" wrapText="1"/>
    </xf>
    <xf numFmtId="0" fontId="58" fillId="0" borderId="0" xfId="0" applyFont="1"/>
    <xf numFmtId="0" fontId="1" fillId="0" borderId="61" xfId="0" applyFont="1" applyBorder="1"/>
    <xf numFmtId="0" fontId="55" fillId="2" borderId="1" xfId="0" applyFont="1" applyFill="1" applyBorder="1" applyAlignment="1">
      <alignment vertical="center" wrapText="1"/>
    </xf>
    <xf numFmtId="0" fontId="45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55" fillId="14" borderId="1" xfId="0" applyFont="1" applyFill="1" applyBorder="1" applyAlignment="1">
      <alignment vertical="center" wrapText="1"/>
    </xf>
    <xf numFmtId="0" fontId="43" fillId="14" borderId="1" xfId="0" applyFont="1" applyFill="1" applyBorder="1" applyAlignment="1">
      <alignment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 vertical="center" wrapText="1"/>
    </xf>
    <xf numFmtId="0" fontId="43" fillId="14" borderId="1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vertical="center" wrapText="1"/>
    </xf>
    <xf numFmtId="0" fontId="31" fillId="14" borderId="1" xfId="0" applyFont="1" applyFill="1" applyBorder="1" applyAlignment="1">
      <alignment horizontal="center" vertical="center" wrapText="1"/>
    </xf>
    <xf numFmtId="0" fontId="55" fillId="15" borderId="1" xfId="0" applyFont="1" applyFill="1" applyBorder="1" applyAlignment="1">
      <alignment vertical="center" wrapText="1"/>
    </xf>
    <xf numFmtId="0" fontId="43" fillId="15" borderId="1" xfId="0" applyFont="1" applyFill="1" applyBorder="1" applyAlignment="1">
      <alignment vertical="center" wrapText="1"/>
    </xf>
    <xf numFmtId="0" fontId="19" fillId="15" borderId="1" xfId="0" applyFont="1" applyFill="1" applyBorder="1" applyAlignment="1">
      <alignment horizontal="center" vertical="center" wrapText="1"/>
    </xf>
    <xf numFmtId="0" fontId="45" fillId="15" borderId="1" xfId="0" applyFont="1" applyFill="1" applyBorder="1" applyAlignment="1">
      <alignment horizontal="center" vertical="center" wrapText="1"/>
    </xf>
    <xf numFmtId="0" fontId="43" fillId="15" borderId="1" xfId="0" applyFont="1" applyFill="1" applyBorder="1" applyAlignment="1">
      <alignment horizontal="center" vertical="center" wrapText="1"/>
    </xf>
    <xf numFmtId="0" fontId="45" fillId="15" borderId="1" xfId="0" applyFont="1" applyFill="1" applyBorder="1" applyAlignment="1">
      <alignment vertical="center" wrapText="1"/>
    </xf>
    <xf numFmtId="0" fontId="31" fillId="15" borderId="1" xfId="0" applyFont="1" applyFill="1" applyBorder="1" applyAlignment="1">
      <alignment horizontal="center" vertical="center" wrapText="1"/>
    </xf>
    <xf numFmtId="0" fontId="55" fillId="16" borderId="1" xfId="0" applyFont="1" applyFill="1" applyBorder="1" applyAlignment="1">
      <alignment vertical="center" wrapText="1"/>
    </xf>
    <xf numFmtId="0" fontId="45" fillId="16" borderId="1" xfId="0" applyFont="1" applyFill="1" applyBorder="1" applyAlignment="1">
      <alignment vertical="center" wrapText="1"/>
    </xf>
    <xf numFmtId="0" fontId="19" fillId="16" borderId="1" xfId="0" applyFont="1" applyFill="1" applyBorder="1" applyAlignment="1">
      <alignment horizontal="center" vertical="center" wrapText="1"/>
    </xf>
    <xf numFmtId="0" fontId="45" fillId="16" borderId="1" xfId="0" applyFont="1" applyFill="1" applyBorder="1" applyAlignment="1">
      <alignment horizontal="center" vertical="center" wrapText="1"/>
    </xf>
    <xf numFmtId="0" fontId="43" fillId="16" borderId="1" xfId="0" applyFont="1" applyFill="1" applyBorder="1" applyAlignment="1">
      <alignment horizontal="center" vertical="center" wrapText="1"/>
    </xf>
    <xf numFmtId="0" fontId="55" fillId="17" borderId="1" xfId="0" applyFont="1" applyFill="1" applyBorder="1" applyAlignment="1">
      <alignment vertical="center" wrapText="1"/>
    </xf>
    <xf numFmtId="0" fontId="45" fillId="17" borderId="1" xfId="0" applyFont="1" applyFill="1" applyBorder="1" applyAlignment="1">
      <alignment vertical="center" wrapText="1"/>
    </xf>
    <xf numFmtId="0" fontId="19" fillId="17" borderId="1" xfId="0" applyFont="1" applyFill="1" applyBorder="1" applyAlignment="1">
      <alignment horizontal="center" vertical="center" wrapText="1"/>
    </xf>
    <xf numFmtId="0" fontId="45" fillId="17" borderId="1" xfId="0" applyFont="1" applyFill="1" applyBorder="1" applyAlignment="1">
      <alignment horizontal="center" vertical="center" wrapText="1"/>
    </xf>
    <xf numFmtId="0" fontId="43" fillId="17" borderId="1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55" fillId="18" borderId="1" xfId="0" applyFont="1" applyFill="1" applyBorder="1" applyAlignment="1">
      <alignment vertical="center" wrapText="1"/>
    </xf>
    <xf numFmtId="0" fontId="45" fillId="18" borderId="1" xfId="0" applyFont="1" applyFill="1" applyBorder="1" applyAlignment="1">
      <alignment vertical="center" wrapText="1"/>
    </xf>
    <xf numFmtId="0" fontId="19" fillId="18" borderId="1" xfId="0" applyFont="1" applyFill="1" applyBorder="1" applyAlignment="1">
      <alignment horizontal="center" vertical="center" wrapText="1"/>
    </xf>
    <xf numFmtId="0" fontId="45" fillId="18" borderId="1" xfId="0" applyFont="1" applyFill="1" applyBorder="1" applyAlignment="1">
      <alignment horizontal="center" vertical="center" wrapText="1"/>
    </xf>
    <xf numFmtId="0" fontId="43" fillId="18" borderId="1" xfId="0" applyFont="1" applyFill="1" applyBorder="1" applyAlignment="1">
      <alignment horizontal="center" vertical="center" wrapText="1"/>
    </xf>
    <xf numFmtId="0" fontId="31" fillId="18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vertical="center" wrapText="1"/>
    </xf>
    <xf numFmtId="0" fontId="55" fillId="19" borderId="1" xfId="0" applyFont="1" applyFill="1" applyBorder="1" applyAlignment="1">
      <alignment vertical="center" wrapText="1"/>
    </xf>
    <xf numFmtId="0" fontId="45" fillId="19" borderId="1" xfId="0" applyFont="1" applyFill="1" applyBorder="1" applyAlignment="1">
      <alignment vertical="center" wrapText="1"/>
    </xf>
    <xf numFmtId="0" fontId="19" fillId="19" borderId="1" xfId="0" applyFont="1" applyFill="1" applyBorder="1" applyAlignment="1">
      <alignment horizontal="center" vertical="center" wrapText="1"/>
    </xf>
    <xf numFmtId="0" fontId="45" fillId="19" borderId="1" xfId="0" applyFont="1" applyFill="1" applyBorder="1" applyAlignment="1">
      <alignment horizontal="center" vertical="center" wrapText="1"/>
    </xf>
    <xf numFmtId="0" fontId="43" fillId="19" borderId="1" xfId="0" applyFont="1" applyFill="1" applyBorder="1" applyAlignment="1">
      <alignment horizontal="center" vertical="center" wrapText="1"/>
    </xf>
    <xf numFmtId="0" fontId="31" fillId="19" borderId="1" xfId="0" applyFont="1" applyFill="1" applyBorder="1" applyAlignment="1">
      <alignment horizontal="center" vertical="center" wrapText="1"/>
    </xf>
    <xf numFmtId="0" fontId="43" fillId="19" borderId="1" xfId="0" applyFont="1" applyFill="1" applyBorder="1" applyAlignment="1">
      <alignment vertical="center" wrapText="1"/>
    </xf>
    <xf numFmtId="0" fontId="55" fillId="20" borderId="1" xfId="0" applyFont="1" applyFill="1" applyBorder="1" applyAlignment="1">
      <alignment vertical="center" wrapText="1"/>
    </xf>
    <xf numFmtId="0" fontId="45" fillId="20" borderId="1" xfId="0" applyFont="1" applyFill="1" applyBorder="1" applyAlignment="1">
      <alignment vertical="center" wrapText="1"/>
    </xf>
    <xf numFmtId="0" fontId="19" fillId="20" borderId="1" xfId="0" applyFont="1" applyFill="1" applyBorder="1" applyAlignment="1">
      <alignment horizontal="center" vertical="center" wrapText="1"/>
    </xf>
    <xf numFmtId="0" fontId="45" fillId="20" borderId="1" xfId="0" applyFont="1" applyFill="1" applyBorder="1" applyAlignment="1">
      <alignment horizontal="center" vertical="center" wrapText="1"/>
    </xf>
    <xf numFmtId="0" fontId="43" fillId="20" borderId="1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 wrapText="1"/>
    </xf>
    <xf numFmtId="0" fontId="43" fillId="16" borderId="1" xfId="0" applyFont="1" applyFill="1" applyBorder="1" applyAlignment="1">
      <alignment vertical="center" wrapText="1"/>
    </xf>
    <xf numFmtId="0" fontId="55" fillId="0" borderId="1" xfId="0" applyFont="1" applyBorder="1" applyAlignment="1">
      <alignment horizontal="center" vertical="center" textRotation="90" wrapText="1"/>
    </xf>
    <xf numFmtId="0" fontId="55" fillId="2" borderId="1" xfId="0" applyFont="1" applyFill="1" applyBorder="1" applyAlignment="1">
      <alignment horizontal="left" vertical="center" wrapText="1"/>
    </xf>
    <xf numFmtId="0" fontId="52" fillId="0" borderId="0" xfId="0" applyFont="1"/>
    <xf numFmtId="0" fontId="19" fillId="0" borderId="5" xfId="2" applyBorder="1" applyProtection="1">
      <protection locked="0"/>
    </xf>
    <xf numFmtId="0" fontId="1" fillId="12" borderId="0" xfId="0" applyFont="1" applyFill="1"/>
    <xf numFmtId="0" fontId="1" fillId="12" borderId="0" xfId="0" applyFont="1" applyFill="1" applyAlignment="1">
      <alignment horizontal="center"/>
    </xf>
    <xf numFmtId="0" fontId="1" fillId="12" borderId="51" xfId="0" applyFont="1" applyFill="1" applyBorder="1"/>
    <xf numFmtId="0" fontId="1" fillId="0" borderId="0" xfId="0" applyFont="1" applyProtection="1">
      <protection locked="0"/>
    </xf>
    <xf numFmtId="173" fontId="1" fillId="4" borderId="1" xfId="0" applyNumberFormat="1" applyFont="1" applyFill="1" applyBorder="1" applyAlignment="1" applyProtection="1">
      <alignment horizontal="center"/>
      <protection locked="0"/>
    </xf>
    <xf numFmtId="173" fontId="1" fillId="21" borderId="1" xfId="0" applyNumberFormat="1" applyFont="1" applyFill="1" applyBorder="1" applyProtection="1">
      <protection locked="0"/>
    </xf>
    <xf numFmtId="10" fontId="1" fillId="0" borderId="0" xfId="0" applyNumberFormat="1" applyFont="1" applyProtection="1">
      <protection locked="0"/>
    </xf>
    <xf numFmtId="0" fontId="1" fillId="12" borderId="10" xfId="0" applyFont="1" applyFill="1" applyBorder="1"/>
    <xf numFmtId="0" fontId="1" fillId="12" borderId="10" xfId="0" applyFont="1" applyFill="1" applyBorder="1" applyAlignment="1">
      <alignment horizontal="center"/>
    </xf>
    <xf numFmtId="0" fontId="1" fillId="12" borderId="36" xfId="0" applyFont="1" applyFill="1" applyBorder="1"/>
    <xf numFmtId="0" fontId="6" fillId="0" borderId="0" xfId="0" applyFont="1" applyProtection="1">
      <protection locked="0"/>
    </xf>
    <xf numFmtId="0" fontId="6" fillId="12" borderId="44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 vertical="center" wrapText="1"/>
    </xf>
    <xf numFmtId="0" fontId="4" fillId="21" borderId="1" xfId="0" applyFont="1" applyFill="1" applyBorder="1" applyAlignment="1" applyProtection="1">
      <alignment horizontal="center" vertical="center" wrapText="1"/>
      <protection locked="0"/>
    </xf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/>
    <xf numFmtId="10" fontId="4" fillId="12" borderId="1" xfId="0" applyNumberFormat="1" applyFont="1" applyFill="1" applyBorder="1" applyAlignment="1">
      <alignment horizontal="center"/>
    </xf>
    <xf numFmtId="173" fontId="4" fillId="4" borderId="1" xfId="0" applyNumberFormat="1" applyFont="1" applyFill="1" applyBorder="1" applyAlignment="1" applyProtection="1">
      <alignment horizontal="center"/>
      <protection locked="0"/>
    </xf>
    <xf numFmtId="173" fontId="6" fillId="4" borderId="1" xfId="0" applyNumberFormat="1" applyFont="1" applyFill="1" applyBorder="1" applyAlignment="1">
      <alignment horizontal="center"/>
    </xf>
    <xf numFmtId="9" fontId="6" fillId="4" borderId="1" xfId="0" applyNumberFormat="1" applyFont="1" applyFill="1" applyBorder="1" applyAlignment="1" applyProtection="1">
      <alignment horizontal="center"/>
      <protection locked="0"/>
    </xf>
    <xf numFmtId="0" fontId="6" fillId="12" borderId="35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>
      <alignment horizontal="center" vertical="center" wrapText="1"/>
    </xf>
    <xf numFmtId="173" fontId="1" fillId="5" borderId="1" xfId="0" applyNumberFormat="1" applyFont="1" applyFill="1" applyBorder="1"/>
    <xf numFmtId="2" fontId="6" fillId="5" borderId="1" xfId="0" applyNumberFormat="1" applyFont="1" applyFill="1" applyBorder="1" applyAlignment="1">
      <alignment horizontal="center"/>
    </xf>
    <xf numFmtId="174" fontId="1" fillId="0" borderId="0" xfId="0" applyNumberFormat="1" applyFont="1"/>
    <xf numFmtId="173" fontId="6" fillId="5" borderId="1" xfId="0" applyNumberFormat="1" applyFont="1" applyFill="1" applyBorder="1" applyAlignment="1">
      <alignment horizontal="center"/>
    </xf>
    <xf numFmtId="173" fontId="6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173" fontId="6" fillId="12" borderId="1" xfId="0" applyNumberFormat="1" applyFont="1" applyFill="1" applyBorder="1" applyAlignment="1">
      <alignment horizontal="center"/>
    </xf>
    <xf numFmtId="0" fontId="60" fillId="0" borderId="0" xfId="2" applyFont="1" applyProtection="1">
      <protection locked="0"/>
    </xf>
    <xf numFmtId="170" fontId="31" fillId="4" borderId="1" xfId="0" applyNumberFormat="1" applyFont="1" applyFill="1" applyBorder="1"/>
    <xf numFmtId="171" fontId="42" fillId="11" borderId="3" xfId="0" applyNumberFormat="1" applyFont="1" applyFill="1" applyBorder="1"/>
    <xf numFmtId="171" fontId="35" fillId="10" borderId="1" xfId="0" applyNumberFormat="1" applyFont="1" applyFill="1" applyBorder="1"/>
    <xf numFmtId="0" fontId="35" fillId="10" borderId="1" xfId="0" applyFont="1" applyFill="1" applyBorder="1" applyAlignment="1">
      <alignment vertical="center"/>
    </xf>
    <xf numFmtId="0" fontId="33" fillId="9" borderId="7" xfId="0" applyFont="1" applyFill="1" applyBorder="1" applyAlignment="1">
      <alignment horizontal="left"/>
    </xf>
    <xf numFmtId="171" fontId="19" fillId="12" borderId="0" xfId="0" applyNumberFormat="1" applyFont="1" applyFill="1"/>
    <xf numFmtId="4" fontId="30" fillId="9" borderId="0" xfId="0" applyNumberFormat="1" applyFont="1" applyFill="1" applyAlignment="1">
      <alignment horizontal="center"/>
    </xf>
    <xf numFmtId="178" fontId="4" fillId="0" borderId="0" xfId="9" applyNumberFormat="1" applyFont="1" applyProtection="1">
      <protection locked="0"/>
    </xf>
    <xf numFmtId="0" fontId="61" fillId="0" borderId="29" xfId="9" applyFont="1" applyBorder="1"/>
    <xf numFmtId="0" fontId="61" fillId="0" borderId="11" xfId="9" applyFont="1" applyBorder="1"/>
    <xf numFmtId="0" fontId="4" fillId="0" borderId="11" xfId="9" applyFont="1" applyBorder="1" applyProtection="1">
      <protection locked="0"/>
    </xf>
    <xf numFmtId="0" fontId="4" fillId="0" borderId="13" xfId="9" applyFont="1" applyBorder="1" applyProtection="1">
      <protection locked="0"/>
    </xf>
    <xf numFmtId="0" fontId="1" fillId="0" borderId="17" xfId="9" applyBorder="1" applyProtection="1">
      <protection locked="0"/>
    </xf>
    <xf numFmtId="0" fontId="4" fillId="8" borderId="62" xfId="2" applyFont="1" applyFill="1" applyBorder="1" applyAlignment="1">
      <alignment vertical="center"/>
    </xf>
    <xf numFmtId="0" fontId="6" fillId="4" borderId="62" xfId="2" applyFont="1" applyFill="1" applyBorder="1" applyAlignment="1" applyProtection="1">
      <alignment horizontal="center" vertical="center"/>
      <protection locked="0"/>
    </xf>
    <xf numFmtId="0" fontId="6" fillId="6" borderId="62" xfId="9" applyFont="1" applyFill="1" applyBorder="1" applyAlignment="1" applyProtection="1">
      <alignment horizontal="center" vertical="center"/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2" fillId="0" borderId="17" xfId="9" applyFont="1" applyBorder="1" applyProtection="1">
      <protection locked="0"/>
    </xf>
    <xf numFmtId="0" fontId="6" fillId="8" borderId="62" xfId="9" applyFont="1" applyFill="1" applyBorder="1" applyAlignment="1">
      <alignment horizontal="center"/>
    </xf>
    <xf numFmtId="0" fontId="1" fillId="0" borderId="0" xfId="9" applyAlignment="1">
      <alignment horizontal="center" vertical="center" wrapText="1"/>
    </xf>
    <xf numFmtId="2" fontId="6" fillId="22" borderId="62" xfId="9" applyNumberFormat="1" applyFont="1" applyFill="1" applyBorder="1" applyAlignment="1">
      <alignment horizontal="center"/>
    </xf>
    <xf numFmtId="2" fontId="6" fillId="8" borderId="62" xfId="9" applyNumberFormat="1" applyFont="1" applyFill="1" applyBorder="1" applyAlignment="1">
      <alignment horizontal="center"/>
    </xf>
    <xf numFmtId="1" fontId="6" fillId="4" borderId="62" xfId="9" applyNumberFormat="1" applyFont="1" applyFill="1" applyBorder="1" applyAlignment="1">
      <alignment horizontal="center"/>
    </xf>
    <xf numFmtId="1" fontId="6" fillId="0" borderId="0" xfId="9" applyNumberFormat="1" applyFont="1" applyAlignment="1">
      <alignment horizontal="center"/>
    </xf>
    <xf numFmtId="10" fontId="6" fillId="4" borderId="62" xfId="10" applyNumberFormat="1" applyFont="1" applyFill="1" applyBorder="1" applyAlignment="1" applyProtection="1">
      <alignment horizontal="center"/>
    </xf>
    <xf numFmtId="178" fontId="2" fillId="6" borderId="1" xfId="9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9" applyFont="1" applyFill="1" applyBorder="1" applyAlignment="1" applyProtection="1">
      <alignment horizontal="center" vertical="center"/>
      <protection locked="0"/>
    </xf>
    <xf numFmtId="0" fontId="2" fillId="6" borderId="20" xfId="9" applyFont="1" applyFill="1" applyBorder="1" applyProtection="1">
      <protection locked="0"/>
    </xf>
    <xf numFmtId="0" fontId="2" fillId="6" borderId="4" xfId="9" applyFont="1" applyFill="1" applyBorder="1" applyProtection="1">
      <protection locked="0"/>
    </xf>
    <xf numFmtId="176" fontId="4" fillId="6" borderId="4" xfId="9" applyNumberFormat="1" applyFont="1" applyFill="1" applyBorder="1" applyAlignment="1" applyProtection="1">
      <alignment horizontal="center"/>
      <protection locked="0"/>
    </xf>
    <xf numFmtId="2" fontId="4" fillId="6" borderId="4" xfId="9" applyNumberFormat="1" applyFont="1" applyFill="1" applyBorder="1" applyAlignment="1">
      <alignment horizontal="center"/>
    </xf>
    <xf numFmtId="1" fontId="4" fillId="6" borderId="4" xfId="9" applyNumberFormat="1" applyFont="1" applyFill="1" applyBorder="1" applyAlignment="1">
      <alignment horizontal="center"/>
    </xf>
    <xf numFmtId="0" fontId="4" fillId="4" borderId="20" xfId="9" applyFont="1" applyFill="1" applyBorder="1" applyProtection="1">
      <protection locked="0"/>
    </xf>
    <xf numFmtId="0" fontId="4" fillId="4" borderId="36" xfId="9" applyFont="1" applyFill="1" applyBorder="1" applyProtection="1">
      <protection locked="0"/>
    </xf>
    <xf numFmtId="176" fontId="4" fillId="4" borderId="9" xfId="9" applyNumberFormat="1" applyFont="1" applyFill="1" applyBorder="1" applyAlignment="1" applyProtection="1">
      <alignment horizontal="center"/>
      <protection locked="0"/>
    </xf>
    <xf numFmtId="165" fontId="4" fillId="8" borderId="9" xfId="9" applyNumberFormat="1" applyFont="1" applyFill="1" applyBorder="1" applyAlignment="1">
      <alignment horizontal="center"/>
    </xf>
    <xf numFmtId="1" fontId="4" fillId="8" borderId="9" xfId="9" applyNumberFormat="1" applyFont="1" applyFill="1" applyBorder="1" applyAlignment="1">
      <alignment horizontal="center"/>
    </xf>
    <xf numFmtId="2" fontId="4" fillId="4" borderId="9" xfId="9" applyNumberFormat="1" applyFont="1" applyFill="1" applyBorder="1" applyAlignment="1">
      <alignment horizontal="center"/>
    </xf>
    <xf numFmtId="177" fontId="4" fillId="8" borderId="9" xfId="9" applyNumberFormat="1" applyFont="1" applyFill="1" applyBorder="1" applyAlignment="1">
      <alignment horizontal="center"/>
    </xf>
    <xf numFmtId="0" fontId="4" fillId="4" borderId="5" xfId="9" applyFont="1" applyFill="1" applyBorder="1" applyProtection="1">
      <protection locked="0"/>
    </xf>
    <xf numFmtId="176" fontId="4" fillId="4" borderId="1" xfId="9" applyNumberFormat="1" applyFont="1" applyFill="1" applyBorder="1" applyAlignment="1" applyProtection="1">
      <alignment horizontal="center"/>
      <protection locked="0"/>
    </xf>
    <xf numFmtId="2" fontId="4" fillId="4" borderId="1" xfId="9" applyNumberFormat="1" applyFont="1" applyFill="1" applyBorder="1" applyAlignment="1">
      <alignment horizontal="center"/>
    </xf>
    <xf numFmtId="177" fontId="4" fillId="8" borderId="1" xfId="9" applyNumberFormat="1" applyFont="1" applyFill="1" applyBorder="1" applyAlignment="1">
      <alignment horizontal="center"/>
    </xf>
    <xf numFmtId="0" fontId="4" fillId="4" borderId="8" xfId="9" applyFont="1" applyFill="1" applyBorder="1" applyAlignment="1" applyProtection="1">
      <alignment horizontal="left" vertical="center"/>
      <protection locked="0"/>
    </xf>
    <xf numFmtId="0" fontId="4" fillId="4" borderId="36" xfId="9" applyFont="1" applyFill="1" applyBorder="1" applyAlignment="1" applyProtection="1">
      <alignment horizontal="left" vertical="center"/>
      <protection locked="0"/>
    </xf>
    <xf numFmtId="0" fontId="4" fillId="4" borderId="4" xfId="9" applyFont="1" applyFill="1" applyBorder="1" applyProtection="1">
      <protection locked="0"/>
    </xf>
    <xf numFmtId="165" fontId="4" fillId="8" borderId="10" xfId="9" applyNumberFormat="1" applyFont="1" applyFill="1" applyBorder="1" applyAlignment="1">
      <alignment horizontal="center"/>
    </xf>
    <xf numFmtId="1" fontId="4" fillId="8" borderId="4" xfId="9" applyNumberFormat="1" applyFont="1" applyFill="1" applyBorder="1" applyAlignment="1">
      <alignment horizontal="center"/>
    </xf>
    <xf numFmtId="0" fontId="4" fillId="0" borderId="20" xfId="9" applyFont="1" applyBorder="1" applyProtection="1">
      <protection locked="0"/>
    </xf>
    <xf numFmtId="1" fontId="4" fillId="0" borderId="4" xfId="9" applyNumberFormat="1" applyFont="1" applyBorder="1" applyAlignment="1">
      <alignment horizontal="center"/>
    </xf>
    <xf numFmtId="177" fontId="4" fillId="0" borderId="4" xfId="9" applyNumberFormat="1" applyFont="1" applyBorder="1" applyAlignment="1">
      <alignment horizontal="center"/>
    </xf>
    <xf numFmtId="0" fontId="2" fillId="8" borderId="20" xfId="9" applyFont="1" applyFill="1" applyBorder="1" applyProtection="1">
      <protection locked="0"/>
    </xf>
    <xf numFmtId="0" fontId="2" fillId="8" borderId="4" xfId="9" applyFont="1" applyFill="1" applyBorder="1" applyProtection="1">
      <protection locked="0"/>
    </xf>
    <xf numFmtId="2" fontId="4" fillId="8" borderId="4" xfId="9" applyNumberFormat="1" applyFont="1" applyFill="1" applyBorder="1" applyAlignment="1">
      <alignment horizontal="center"/>
    </xf>
    <xf numFmtId="177" fontId="4" fillId="8" borderId="4" xfId="9" applyNumberFormat="1" applyFont="1" applyFill="1" applyBorder="1" applyAlignment="1">
      <alignment horizontal="center"/>
    </xf>
    <xf numFmtId="0" fontId="62" fillId="4" borderId="5" xfId="9" applyFont="1" applyFill="1" applyBorder="1" applyProtection="1">
      <protection locked="0"/>
    </xf>
    <xf numFmtId="1" fontId="4" fillId="8" borderId="1" xfId="9" applyNumberFormat="1" applyFont="1" applyFill="1" applyBorder="1" applyAlignment="1">
      <alignment horizontal="center"/>
    </xf>
    <xf numFmtId="0" fontId="2" fillId="0" borderId="20" xfId="9" applyFont="1" applyBorder="1" applyProtection="1">
      <protection locked="0"/>
    </xf>
    <xf numFmtId="0" fontId="2" fillId="0" borderId="4" xfId="9" applyFont="1" applyBorder="1" applyProtection="1">
      <protection locked="0"/>
    </xf>
    <xf numFmtId="0" fontId="63" fillId="0" borderId="20" xfId="9" applyFont="1" applyBorder="1" applyProtection="1">
      <protection locked="0"/>
    </xf>
    <xf numFmtId="0" fontId="63" fillId="0" borderId="4" xfId="9" applyFont="1" applyBorder="1" applyProtection="1">
      <protection locked="0"/>
    </xf>
    <xf numFmtId="176" fontId="4" fillId="8" borderId="4" xfId="9" applyNumberFormat="1" applyFont="1" applyFill="1" applyBorder="1" applyAlignment="1" applyProtection="1">
      <alignment horizontal="center"/>
      <protection locked="0"/>
    </xf>
    <xf numFmtId="177" fontId="4" fillId="6" borderId="4" xfId="9" applyNumberFormat="1" applyFont="1" applyFill="1" applyBorder="1" applyAlignment="1">
      <alignment horizontal="center"/>
    </xf>
    <xf numFmtId="10" fontId="22" fillId="8" borderId="1" xfId="10" applyNumberFormat="1" applyFont="1" applyFill="1" applyBorder="1" applyAlignment="1" applyProtection="1">
      <alignment horizontal="center"/>
      <protection locked="0"/>
    </xf>
    <xf numFmtId="2" fontId="4" fillId="8" borderId="1" xfId="9" applyNumberFormat="1" applyFont="1" applyFill="1" applyBorder="1" applyAlignment="1">
      <alignment horizontal="center"/>
    </xf>
    <xf numFmtId="0" fontId="4" fillId="4" borderId="14" xfId="9" applyFont="1" applyFill="1" applyBorder="1" applyProtection="1">
      <protection locked="0"/>
    </xf>
    <xf numFmtId="0" fontId="4" fillId="4" borderId="65" xfId="9" applyFont="1" applyFill="1" applyBorder="1" applyProtection="1">
      <protection locked="0"/>
    </xf>
    <xf numFmtId="176" fontId="4" fillId="4" borderId="25" xfId="9" applyNumberFormat="1" applyFont="1" applyFill="1" applyBorder="1" applyAlignment="1" applyProtection="1">
      <alignment horizontal="center"/>
      <protection locked="0"/>
    </xf>
    <xf numFmtId="165" fontId="4" fillId="8" borderId="43" xfId="9" applyNumberFormat="1" applyFont="1" applyFill="1" applyBorder="1" applyAlignment="1">
      <alignment horizontal="center"/>
    </xf>
    <xf numFmtId="1" fontId="4" fillId="8" borderId="25" xfId="9" applyNumberFormat="1" applyFont="1" applyFill="1" applyBorder="1" applyAlignment="1">
      <alignment horizontal="center"/>
    </xf>
    <xf numFmtId="2" fontId="4" fillId="4" borderId="25" xfId="9" applyNumberFormat="1" applyFont="1" applyFill="1" applyBorder="1" applyAlignment="1">
      <alignment horizontal="center"/>
    </xf>
    <xf numFmtId="177" fontId="4" fillId="8" borderId="25" xfId="9" applyNumberFormat="1" applyFont="1" applyFill="1" applyBorder="1" applyAlignment="1">
      <alignment horizontal="center"/>
    </xf>
    <xf numFmtId="0" fontId="4" fillId="0" borderId="33" xfId="9" applyFont="1" applyBorder="1" applyProtection="1">
      <protection locked="0"/>
    </xf>
    <xf numFmtId="0" fontId="6" fillId="8" borderId="20" xfId="9" applyFont="1" applyFill="1" applyBorder="1" applyAlignment="1">
      <alignment horizontal="left"/>
    </xf>
    <xf numFmtId="0" fontId="6" fillId="8" borderId="4" xfId="9" applyFont="1" applyFill="1" applyBorder="1" applyAlignment="1">
      <alignment horizontal="left"/>
    </xf>
    <xf numFmtId="0" fontId="2" fillId="8" borderId="4" xfId="9" applyFont="1" applyFill="1" applyBorder="1"/>
    <xf numFmtId="177" fontId="6" fillId="8" borderId="1" xfId="11" applyNumberFormat="1" applyFont="1" applyFill="1" applyBorder="1" applyProtection="1"/>
    <xf numFmtId="0" fontId="53" fillId="7" borderId="29" xfId="9" applyFont="1" applyFill="1" applyBorder="1" applyAlignment="1">
      <alignment horizontal="left"/>
    </xf>
    <xf numFmtId="0" fontId="6" fillId="7" borderId="11" xfId="9" applyFont="1" applyFill="1" applyBorder="1" applyAlignment="1">
      <alignment horizontal="left"/>
    </xf>
    <xf numFmtId="0" fontId="6" fillId="7" borderId="11" xfId="9" applyFont="1" applyFill="1" applyBorder="1" applyAlignment="1">
      <alignment horizontal="right"/>
    </xf>
    <xf numFmtId="169" fontId="52" fillId="7" borderId="62" xfId="9" applyNumberFormat="1" applyFont="1" applyFill="1" applyBorder="1" applyAlignment="1">
      <alignment horizontal="center"/>
    </xf>
    <xf numFmtId="0" fontId="4" fillId="5" borderId="1" xfId="9" applyFont="1" applyFill="1" applyBorder="1" applyProtection="1">
      <protection locked="0"/>
    </xf>
    <xf numFmtId="0" fontId="6" fillId="8" borderId="1" xfId="9" applyFont="1" applyFill="1" applyBorder="1" applyProtection="1">
      <protection locked="0"/>
    </xf>
    <xf numFmtId="0" fontId="64" fillId="0" borderId="3" xfId="9" applyFont="1" applyBorder="1" applyProtection="1">
      <protection locked="0"/>
    </xf>
    <xf numFmtId="0" fontId="64" fillId="0" borderId="5" xfId="9" applyFont="1" applyBorder="1" applyProtection="1">
      <protection locked="0"/>
    </xf>
    <xf numFmtId="0" fontId="4" fillId="4" borderId="63" xfId="9" applyFont="1" applyFill="1" applyBorder="1" applyAlignment="1" applyProtection="1">
      <alignment vertical="center"/>
      <protection locked="0"/>
    </xf>
    <xf numFmtId="2" fontId="7" fillId="0" borderId="4" xfId="9" applyNumberFormat="1" applyFont="1" applyBorder="1" applyAlignment="1">
      <alignment horizontal="center"/>
    </xf>
    <xf numFmtId="2" fontId="2" fillId="8" borderId="4" xfId="9" applyNumberFormat="1" applyFont="1" applyFill="1" applyBorder="1" applyProtection="1">
      <protection locked="0"/>
    </xf>
    <xf numFmtId="2" fontId="4" fillId="8" borderId="25" xfId="9" applyNumberFormat="1" applyFont="1" applyFill="1" applyBorder="1" applyAlignment="1">
      <alignment horizontal="center"/>
    </xf>
    <xf numFmtId="2" fontId="8" fillId="4" borderId="9" xfId="9" applyNumberFormat="1" applyFont="1" applyFill="1" applyBorder="1" applyAlignment="1">
      <alignment horizontal="center"/>
    </xf>
    <xf numFmtId="2" fontId="8" fillId="4" borderId="1" xfId="9" applyNumberFormat="1" applyFont="1" applyFill="1" applyBorder="1" applyAlignment="1">
      <alignment horizontal="center"/>
    </xf>
    <xf numFmtId="0" fontId="4" fillId="0" borderId="0" xfId="9" applyFont="1" applyBorder="1" applyProtection="1">
      <protection locked="0"/>
    </xf>
    <xf numFmtId="0" fontId="1" fillId="0" borderId="0" xfId="9" applyBorder="1" applyProtection="1">
      <protection locked="0"/>
    </xf>
    <xf numFmtId="0" fontId="8" fillId="0" borderId="0" xfId="9" applyFont="1" applyBorder="1" applyProtection="1">
      <protection locked="0"/>
    </xf>
    <xf numFmtId="0" fontId="2" fillId="0" borderId="0" xfId="9" applyFont="1" applyBorder="1" applyProtection="1">
      <protection locked="0"/>
    </xf>
    <xf numFmtId="2" fontId="4" fillId="0" borderId="0" xfId="9" applyNumberFormat="1" applyFont="1" applyBorder="1" applyAlignment="1" applyProtection="1">
      <alignment horizontal="center"/>
      <protection locked="0"/>
    </xf>
    <xf numFmtId="2" fontId="4" fillId="6" borderId="24" xfId="9" applyNumberFormat="1" applyFont="1" applyFill="1" applyBorder="1" applyAlignment="1">
      <alignment horizontal="center"/>
    </xf>
    <xf numFmtId="166" fontId="4" fillId="7" borderId="52" xfId="9" applyNumberFormat="1" applyFont="1" applyFill="1" applyBorder="1" applyAlignment="1">
      <alignment horizontal="center"/>
    </xf>
    <xf numFmtId="166" fontId="4" fillId="0" borderId="24" xfId="9" applyNumberFormat="1" applyFont="1" applyBorder="1" applyAlignment="1">
      <alignment horizontal="center"/>
    </xf>
    <xf numFmtId="166" fontId="4" fillId="8" borderId="24" xfId="9" applyNumberFormat="1" applyFont="1" applyFill="1" applyBorder="1" applyAlignment="1">
      <alignment horizontal="center"/>
    </xf>
    <xf numFmtId="166" fontId="4" fillId="6" borderId="24" xfId="9" applyNumberFormat="1" applyFont="1" applyFill="1" applyBorder="1" applyAlignment="1">
      <alignment horizontal="center"/>
    </xf>
    <xf numFmtId="1" fontId="6" fillId="4" borderId="14" xfId="9" applyNumberFormat="1" applyFont="1" applyFill="1" applyBorder="1" applyAlignment="1">
      <alignment horizontal="left"/>
    </xf>
    <xf numFmtId="0" fontId="0" fillId="0" borderId="0" xfId="0" applyBorder="1"/>
    <xf numFmtId="177" fontId="4" fillId="0" borderId="0" xfId="9" applyNumberFormat="1" applyFont="1" applyBorder="1" applyProtection="1">
      <protection locked="0"/>
    </xf>
    <xf numFmtId="166" fontId="4" fillId="0" borderId="16" xfId="9" applyNumberFormat="1" applyFont="1" applyBorder="1" applyProtection="1">
      <protection locked="0"/>
    </xf>
    <xf numFmtId="166" fontId="6" fillId="7" borderId="15" xfId="9" applyNumberFormat="1" applyFont="1" applyFill="1" applyBorder="1" applyAlignment="1">
      <alignment horizontal="center"/>
    </xf>
    <xf numFmtId="0" fontId="1" fillId="0" borderId="0" xfId="9"/>
    <xf numFmtId="0" fontId="66" fillId="0" borderId="0" xfId="9" applyFont="1"/>
    <xf numFmtId="44" fontId="66" fillId="0" borderId="0" xfId="14" applyFont="1" applyProtection="1"/>
    <xf numFmtId="0" fontId="1" fillId="0" borderId="0" xfId="9"/>
    <xf numFmtId="0" fontId="1" fillId="0" borderId="0" xfId="9" applyAlignment="1">
      <alignment horizontal="center"/>
    </xf>
    <xf numFmtId="0" fontId="19" fillId="12" borderId="21" xfId="9" applyFont="1" applyFill="1" applyBorder="1" applyAlignment="1">
      <alignment vertical="center" wrapText="1"/>
    </xf>
    <xf numFmtId="0" fontId="31" fillId="9" borderId="3" xfId="0" applyFont="1" applyFill="1" applyBorder="1" applyAlignment="1">
      <alignment horizontal="center" vertical="center" wrapText="1"/>
    </xf>
    <xf numFmtId="0" fontId="19" fillId="0" borderId="4" xfId="0" applyFont="1" applyBorder="1"/>
    <xf numFmtId="3" fontId="30" fillId="9" borderId="5" xfId="0" applyNumberFormat="1" applyFont="1" applyFill="1" applyBorder="1" applyAlignment="1">
      <alignment horizontal="center"/>
    </xf>
    <xf numFmtId="0" fontId="38" fillId="9" borderId="0" xfId="0" applyFont="1" applyFill="1" applyAlignment="1">
      <alignment horizontal="center" vertical="top" wrapText="1"/>
    </xf>
    <xf numFmtId="0" fontId="39" fillId="9" borderId="0" xfId="0" applyFont="1" applyFill="1" applyAlignment="1">
      <alignment horizontal="center" vertical="top" wrapText="1"/>
    </xf>
    <xf numFmtId="0" fontId="31" fillId="9" borderId="2" xfId="0" applyFont="1" applyFill="1" applyBorder="1" applyAlignment="1">
      <alignment horizontal="center" vertical="center" wrapText="1"/>
    </xf>
    <xf numFmtId="10" fontId="31" fillId="4" borderId="1" xfId="0" applyNumberFormat="1" applyFont="1" applyFill="1" applyBorder="1" applyAlignment="1" applyProtection="1">
      <alignment horizontal="center" vertical="center"/>
      <protection locked="0"/>
    </xf>
    <xf numFmtId="3" fontId="35" fillId="10" borderId="2" xfId="0" applyNumberFormat="1" applyFont="1" applyFill="1" applyBorder="1"/>
    <xf numFmtId="0" fontId="31" fillId="9" borderId="3" xfId="0" applyFont="1" applyFill="1" applyBorder="1" applyAlignment="1"/>
    <xf numFmtId="0" fontId="19" fillId="0" borderId="43" xfId="0" applyFont="1" applyBorder="1" applyAlignment="1">
      <alignment horizontal="center"/>
    </xf>
    <xf numFmtId="0" fontId="31" fillId="9" borderId="44" xfId="0" applyFont="1" applyFill="1" applyBorder="1" applyAlignment="1">
      <alignment horizontal="center"/>
    </xf>
    <xf numFmtId="9" fontId="40" fillId="10" borderId="9" xfId="0" applyNumberFormat="1" applyFont="1" applyFill="1" applyBorder="1"/>
    <xf numFmtId="0" fontId="31" fillId="9" borderId="4" xfId="0" applyFont="1" applyFill="1" applyBorder="1" applyAlignment="1"/>
    <xf numFmtId="0" fontId="19" fillId="12" borderId="22" xfId="9" applyFont="1" applyFill="1" applyBorder="1" applyAlignment="1">
      <alignment vertical="center" wrapText="1"/>
    </xf>
    <xf numFmtId="0" fontId="19" fillId="12" borderId="21" xfId="9" applyFont="1" applyFill="1" applyBorder="1" applyAlignment="1">
      <alignment vertical="center"/>
    </xf>
    <xf numFmtId="0" fontId="19" fillId="12" borderId="22" xfId="9" applyFont="1" applyFill="1" applyBorder="1" applyAlignment="1">
      <alignment vertical="center"/>
    </xf>
    <xf numFmtId="0" fontId="6" fillId="5" borderId="1" xfId="2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10" fontId="6" fillId="4" borderId="1" xfId="13" applyNumberFormat="1" applyFont="1" applyFill="1" applyBorder="1" applyAlignment="1" applyProtection="1">
      <alignment horizontal="center" vertical="center"/>
      <protection locked="0"/>
    </xf>
    <xf numFmtId="0" fontId="19" fillId="11" borderId="35" xfId="0" applyFont="1" applyFill="1" applyBorder="1" applyAlignment="1">
      <alignment horizontal="left" vertical="center"/>
    </xf>
    <xf numFmtId="0" fontId="19" fillId="11" borderId="36" xfId="0" applyFont="1" applyFill="1" applyBorder="1" applyAlignment="1">
      <alignment horizontal="left" vertical="center"/>
    </xf>
    <xf numFmtId="3" fontId="30" fillId="9" borderId="0" xfId="0" applyNumberFormat="1" applyFont="1" applyFill="1" applyBorder="1" applyAlignment="1">
      <alignment horizontal="center"/>
    </xf>
    <xf numFmtId="171" fontId="9" fillId="10" borderId="1" xfId="0" applyNumberFormat="1" applyFont="1" applyFill="1" applyBorder="1" applyAlignment="1" applyProtection="1">
      <alignment vertical="center"/>
      <protection hidden="1"/>
    </xf>
    <xf numFmtId="0" fontId="19" fillId="12" borderId="63" xfId="9" applyFont="1" applyFill="1" applyBorder="1" applyAlignment="1">
      <alignment vertical="center"/>
    </xf>
    <xf numFmtId="0" fontId="19" fillId="12" borderId="7" xfId="9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31" fillId="8" borderId="29" xfId="9" applyFont="1" applyFill="1" applyBorder="1" applyAlignment="1">
      <alignment horizontal="left" vertical="center"/>
    </xf>
    <xf numFmtId="0" fontId="31" fillId="8" borderId="11" xfId="9" applyFont="1" applyFill="1" applyBorder="1" applyAlignment="1">
      <alignment horizontal="left" vertical="center"/>
    </xf>
    <xf numFmtId="0" fontId="31" fillId="8" borderId="29" xfId="9" applyFont="1" applyFill="1" applyBorder="1" applyAlignment="1">
      <alignment vertical="center"/>
    </xf>
    <xf numFmtId="0" fontId="31" fillId="8" borderId="11" xfId="9" applyFont="1" applyFill="1" applyBorder="1" applyAlignment="1">
      <alignment vertical="center"/>
    </xf>
    <xf numFmtId="0" fontId="31" fillId="8" borderId="13" xfId="9" applyFont="1" applyFill="1" applyBorder="1" applyAlignment="1">
      <alignment vertical="center"/>
    </xf>
    <xf numFmtId="0" fontId="31" fillId="8" borderId="70" xfId="2" applyFont="1" applyFill="1" applyBorder="1" applyAlignment="1">
      <alignment horizontal="center" vertical="center" wrapText="1"/>
    </xf>
    <xf numFmtId="0" fontId="31" fillId="8" borderId="71" xfId="2" applyFont="1" applyFill="1" applyBorder="1" applyAlignment="1">
      <alignment horizontal="center" vertical="center" wrapText="1"/>
    </xf>
    <xf numFmtId="167" fontId="4" fillId="5" borderId="68" xfId="9" applyNumberFormat="1" applyFont="1" applyFill="1" applyBorder="1" applyAlignment="1" applyProtection="1">
      <alignment horizontal="center" vertical="center"/>
      <protection locked="0"/>
    </xf>
    <xf numFmtId="179" fontId="1" fillId="5" borderId="52" xfId="9" applyNumberFormat="1" applyFill="1" applyBorder="1" applyAlignment="1">
      <alignment horizontal="center" vertical="center"/>
    </xf>
    <xf numFmtId="167" fontId="4" fillId="5" borderId="14" xfId="9" applyNumberFormat="1" applyFont="1" applyFill="1" applyBorder="1" applyAlignment="1" applyProtection="1">
      <alignment horizontal="center" vertical="center"/>
      <protection locked="0"/>
    </xf>
    <xf numFmtId="167" fontId="4" fillId="5" borderId="67" xfId="9" applyNumberFormat="1" applyFont="1" applyFill="1" applyBorder="1" applyAlignment="1" applyProtection="1">
      <alignment horizontal="center" vertical="center"/>
      <protection locked="0"/>
    </xf>
    <xf numFmtId="179" fontId="1" fillId="5" borderId="72" xfId="9" applyNumberFormat="1" applyFill="1" applyBorder="1" applyAlignment="1">
      <alignment horizontal="center" vertical="center"/>
    </xf>
    <xf numFmtId="167" fontId="6" fillId="5" borderId="69" xfId="9" applyNumberFormat="1" applyFont="1" applyFill="1" applyBorder="1" applyAlignment="1" applyProtection="1">
      <alignment horizontal="center" vertical="center"/>
      <protection locked="0"/>
    </xf>
    <xf numFmtId="179" fontId="2" fillId="5" borderId="31" xfId="9" applyNumberFormat="1" applyFont="1" applyFill="1" applyBorder="1" applyAlignment="1">
      <alignment horizontal="center" vertical="center"/>
    </xf>
    <xf numFmtId="174" fontId="1" fillId="5" borderId="54" xfId="9" applyNumberFormat="1" applyFill="1" applyBorder="1" applyAlignment="1" applyProtection="1">
      <alignment vertical="center"/>
      <protection locked="0"/>
    </xf>
    <xf numFmtId="173" fontId="1" fillId="5" borderId="20" xfId="9" applyNumberFormat="1" applyFill="1" applyBorder="1" applyAlignment="1" applyProtection="1">
      <alignment vertical="center"/>
      <protection locked="0"/>
    </xf>
    <xf numFmtId="173" fontId="1" fillId="5" borderId="21" xfId="9" applyNumberFormat="1" applyFill="1" applyBorder="1" applyAlignment="1" applyProtection="1">
      <alignment vertical="center"/>
      <protection locked="0"/>
    </xf>
    <xf numFmtId="173" fontId="2" fillId="5" borderId="29" xfId="16" applyNumberFormat="1" applyFont="1" applyFill="1" applyBorder="1" applyAlignment="1" applyProtection="1">
      <alignment vertical="center"/>
      <protection locked="0"/>
    </xf>
    <xf numFmtId="173" fontId="31" fillId="8" borderId="29" xfId="9" applyNumberFormat="1" applyFont="1" applyFill="1" applyBorder="1" applyAlignment="1">
      <alignment vertical="center"/>
    </xf>
    <xf numFmtId="173" fontId="1" fillId="5" borderId="63" xfId="9" applyNumberFormat="1" applyFill="1" applyBorder="1" applyAlignment="1" applyProtection="1">
      <alignment vertical="center"/>
      <protection locked="0"/>
    </xf>
    <xf numFmtId="173" fontId="1" fillId="5" borderId="27" xfId="9" applyNumberFormat="1" applyFill="1" applyBorder="1" applyAlignment="1" applyProtection="1">
      <alignment vertical="center"/>
      <protection locked="0"/>
    </xf>
    <xf numFmtId="173" fontId="2" fillId="5" borderId="29" xfId="9" applyNumberFormat="1" applyFont="1" applyFill="1" applyBorder="1" applyAlignment="1" applyProtection="1">
      <alignment vertical="center"/>
      <protection locked="0"/>
    </xf>
    <xf numFmtId="174" fontId="1" fillId="5" borderId="15" xfId="9" applyNumberFormat="1" applyFill="1" applyBorder="1" applyAlignment="1" applyProtection="1">
      <alignment vertical="center"/>
      <protection locked="0"/>
    </xf>
    <xf numFmtId="174" fontId="1" fillId="5" borderId="45" xfId="9" applyNumberFormat="1" applyFill="1" applyBorder="1" applyAlignment="1" applyProtection="1">
      <alignment vertical="center"/>
      <protection locked="0"/>
    </xf>
    <xf numFmtId="44" fontId="2" fillId="5" borderId="31" xfId="16" applyFont="1" applyFill="1" applyBorder="1" applyAlignment="1" applyProtection="1">
      <alignment vertical="center"/>
      <protection locked="0"/>
    </xf>
    <xf numFmtId="0" fontId="31" fillId="8" borderId="31" xfId="9" applyFont="1" applyFill="1" applyBorder="1" applyAlignment="1">
      <alignment vertical="center"/>
    </xf>
    <xf numFmtId="0" fontId="31" fillId="8" borderId="29" xfId="9" applyFont="1" applyFill="1" applyBorder="1" applyAlignment="1">
      <alignment horizontal="center" vertical="center"/>
    </xf>
    <xf numFmtId="0" fontId="31" fillId="8" borderId="31" xfId="9" applyFont="1" applyFill="1" applyBorder="1" applyAlignment="1">
      <alignment horizontal="center" vertical="center"/>
    </xf>
    <xf numFmtId="0" fontId="19" fillId="0" borderId="0" xfId="0" applyFont="1" applyAlignment="1"/>
    <xf numFmtId="0" fontId="9" fillId="9" borderId="3" xfId="0" applyFont="1" applyFill="1" applyBorder="1" applyAlignment="1"/>
    <xf numFmtId="0" fontId="9" fillId="9" borderId="4" xfId="0" applyFont="1" applyFill="1" applyBorder="1" applyAlignment="1"/>
    <xf numFmtId="0" fontId="9" fillId="9" borderId="5" xfId="0" applyFont="1" applyFill="1" applyBorder="1" applyAlignment="1"/>
    <xf numFmtId="0" fontId="31" fillId="9" borderId="1" xfId="0" applyFont="1" applyFill="1" applyBorder="1" applyAlignment="1">
      <alignment horizontal="center" vertical="center" wrapText="1"/>
    </xf>
    <xf numFmtId="0" fontId="1" fillId="5" borderId="6" xfId="9" applyFont="1" applyFill="1" applyBorder="1" applyAlignment="1">
      <alignment horizontal="center" vertical="center"/>
    </xf>
    <xf numFmtId="0" fontId="1" fillId="0" borderId="0" xfId="9" applyAlignment="1">
      <alignment horizontal="left"/>
    </xf>
    <xf numFmtId="0" fontId="1" fillId="0" borderId="0" xfId="9"/>
    <xf numFmtId="0" fontId="1" fillId="0" borderId="1" xfId="9" applyBorder="1"/>
    <xf numFmtId="0" fontId="1" fillId="0" borderId="0" xfId="9"/>
    <xf numFmtId="173" fontId="1" fillId="0" borderId="0" xfId="0" applyNumberFormat="1" applyFont="1"/>
    <xf numFmtId="0" fontId="43" fillId="12" borderId="20" xfId="9" applyFont="1" applyFill="1" applyBorder="1" applyAlignment="1">
      <alignment horizontal="left" vertical="center"/>
    </xf>
    <xf numFmtId="0" fontId="43" fillId="12" borderId="4" xfId="9" applyFont="1" applyFill="1" applyBorder="1" applyAlignment="1">
      <alignment horizontal="left" vertical="center"/>
    </xf>
    <xf numFmtId="0" fontId="43" fillId="12" borderId="17" xfId="9" applyFont="1" applyFill="1" applyBorder="1" applyAlignment="1">
      <alignment vertical="center"/>
    </xf>
    <xf numFmtId="0" fontId="8" fillId="0" borderId="0" xfId="9" applyFont="1"/>
    <xf numFmtId="10" fontId="6" fillId="4" borderId="1" xfId="13" applyNumberFormat="1" applyFont="1" applyFill="1" applyBorder="1" applyAlignment="1" applyProtection="1">
      <alignment horizontal="center" vertical="center"/>
    </xf>
    <xf numFmtId="4" fontId="6" fillId="5" borderId="1" xfId="11" applyNumberFormat="1" applyFont="1" applyFill="1" applyBorder="1" applyAlignment="1" applyProtection="1">
      <alignment horizontal="center"/>
    </xf>
    <xf numFmtId="4" fontId="6" fillId="5" borderId="2" xfId="11" applyNumberFormat="1" applyFont="1" applyFill="1" applyBorder="1" applyAlignment="1" applyProtection="1">
      <alignment horizontal="center"/>
    </xf>
    <xf numFmtId="0" fontId="41" fillId="13" borderId="4" xfId="2" applyFont="1" applyFill="1" applyBorder="1" applyAlignment="1" applyProtection="1">
      <alignment horizontal="left"/>
      <protection locked="0"/>
    </xf>
    <xf numFmtId="0" fontId="41" fillId="13" borderId="5" xfId="2" applyFont="1" applyFill="1" applyBorder="1" applyAlignment="1" applyProtection="1">
      <alignment horizontal="left"/>
      <protection locked="0"/>
    </xf>
    <xf numFmtId="0" fontId="1" fillId="0" borderId="0" xfId="9"/>
    <xf numFmtId="0" fontId="19" fillId="9" borderId="7" xfId="2" applyFill="1" applyBorder="1" applyAlignment="1" applyProtection="1">
      <alignment horizontal="right"/>
      <protection locked="0"/>
    </xf>
    <xf numFmtId="14" fontId="41" fillId="13" borderId="3" xfId="2" applyNumberFormat="1" applyFont="1" applyFill="1" applyBorder="1" applyAlignment="1" applyProtection="1">
      <protection locked="0"/>
    </xf>
    <xf numFmtId="14" fontId="41" fillId="0" borderId="4" xfId="2" applyNumberFormat="1" applyFont="1" applyFill="1" applyBorder="1" applyAlignment="1" applyProtection="1">
      <protection locked="0"/>
    </xf>
    <xf numFmtId="14" fontId="41" fillId="0" borderId="5" xfId="2" applyNumberFormat="1" applyFont="1" applyFill="1" applyBorder="1" applyAlignment="1" applyProtection="1">
      <protection locked="0"/>
    </xf>
    <xf numFmtId="0" fontId="31" fillId="2" borderId="29" xfId="0" applyFont="1" applyFill="1" applyBorder="1"/>
    <xf numFmtId="0" fontId="31" fillId="2" borderId="11" xfId="0" applyFont="1" applyFill="1" applyBorder="1"/>
    <xf numFmtId="14" fontId="31" fillId="2" borderId="13" xfId="0" applyNumberFormat="1" applyFont="1" applyFill="1" applyBorder="1"/>
    <xf numFmtId="0" fontId="7" fillId="0" borderId="0" xfId="9" applyFont="1" applyFill="1" applyBorder="1" applyAlignment="1">
      <alignment horizontal="left" vertical="center"/>
    </xf>
    <xf numFmtId="0" fontId="1" fillId="0" borderId="0" xfId="9" applyFill="1"/>
    <xf numFmtId="0" fontId="6" fillId="2" borderId="29" xfId="9" applyFont="1" applyFill="1" applyBorder="1" applyAlignment="1">
      <alignment horizontal="left" vertical="center"/>
    </xf>
    <xf numFmtId="0" fontId="6" fillId="2" borderId="11" xfId="9" applyFont="1" applyFill="1" applyBorder="1" applyAlignment="1">
      <alignment horizontal="left" vertical="center"/>
    </xf>
    <xf numFmtId="0" fontId="6" fillId="2" borderId="13" xfId="9" applyFont="1" applyFill="1" applyBorder="1" applyAlignment="1">
      <alignment horizontal="left" vertical="center"/>
    </xf>
    <xf numFmtId="3" fontId="31" fillId="4" borderId="1" xfId="0" applyNumberFormat="1" applyFont="1" applyFill="1" applyBorder="1" applyAlignment="1">
      <alignment horizontal="center" vertical="center"/>
    </xf>
    <xf numFmtId="0" fontId="1" fillId="0" borderId="0" xfId="9"/>
    <xf numFmtId="0" fontId="1" fillId="0" borderId="0" xfId="15" applyFont="1" applyAlignment="1" applyProtection="1">
      <alignment vertical="top"/>
    </xf>
    <xf numFmtId="0" fontId="1" fillId="0" borderId="0" xfId="9" applyProtection="1"/>
    <xf numFmtId="0" fontId="1" fillId="0" borderId="0" xfId="7" applyFont="1" applyAlignment="1" applyProtection="1">
      <alignment vertical="top"/>
    </xf>
    <xf numFmtId="0" fontId="6" fillId="6" borderId="62" xfId="22" applyFont="1" applyFill="1" applyBorder="1" applyAlignment="1">
      <alignment horizontal="center" vertical="top"/>
    </xf>
    <xf numFmtId="168" fontId="4" fillId="12" borderId="62" xfId="22" applyNumberFormat="1" applyFont="1" applyFill="1" applyBorder="1" applyAlignment="1">
      <alignment horizontal="center" vertical="top"/>
    </xf>
    <xf numFmtId="168" fontId="4" fillId="7" borderId="62" xfId="22" applyNumberFormat="1" applyFont="1" applyFill="1" applyBorder="1" applyAlignment="1">
      <alignment horizontal="center" vertical="top"/>
    </xf>
    <xf numFmtId="168" fontId="4" fillId="12" borderId="62" xfId="22" applyNumberFormat="1" applyFont="1" applyFill="1" applyBorder="1" applyAlignment="1">
      <alignment horizontal="center" vertical="top" wrapText="1"/>
    </xf>
    <xf numFmtId="177" fontId="4" fillId="7" borderId="62" xfId="22" applyNumberFormat="1" applyFont="1" applyFill="1" applyBorder="1" applyAlignment="1">
      <alignment horizontal="center"/>
    </xf>
    <xf numFmtId="177" fontId="4" fillId="7" borderId="31" xfId="22" applyNumberFormat="1" applyFont="1" applyFill="1" applyBorder="1" applyAlignment="1">
      <alignment horizontal="center"/>
    </xf>
    <xf numFmtId="9" fontId="4" fillId="7" borderId="62" xfId="22" applyNumberFormat="1" applyFont="1" applyFill="1" applyBorder="1" applyAlignment="1">
      <alignment horizontal="center" vertical="top"/>
    </xf>
    <xf numFmtId="0" fontId="1" fillId="0" borderId="0" xfId="22" applyFont="1" applyAlignment="1">
      <alignment vertical="top"/>
    </xf>
    <xf numFmtId="0" fontId="64" fillId="0" borderId="27" xfId="22" applyFont="1" applyBorder="1" applyAlignment="1">
      <alignment vertical="top"/>
    </xf>
    <xf numFmtId="0" fontId="64" fillId="0" borderId="28" xfId="22" applyFont="1" applyBorder="1" applyAlignment="1">
      <alignment vertical="top"/>
    </xf>
    <xf numFmtId="0" fontId="4" fillId="0" borderId="28" xfId="22" applyFont="1" applyBorder="1" applyAlignment="1">
      <alignment vertical="top"/>
    </xf>
    <xf numFmtId="0" fontId="4" fillId="0" borderId="37" xfId="22" applyFont="1" applyBorder="1" applyAlignment="1">
      <alignment vertical="top"/>
    </xf>
    <xf numFmtId="0" fontId="7" fillId="0" borderId="74" xfId="22" applyFont="1" applyBorder="1" applyAlignment="1">
      <alignment vertical="top"/>
    </xf>
    <xf numFmtId="0" fontId="69" fillId="0" borderId="18" xfId="22" applyFont="1" applyBorder="1" applyAlignment="1">
      <alignment vertical="top"/>
    </xf>
    <xf numFmtId="0" fontId="71" fillId="0" borderId="18" xfId="22" applyFont="1" applyBorder="1" applyAlignment="1">
      <alignment vertical="top"/>
    </xf>
    <xf numFmtId="0" fontId="1" fillId="0" borderId="18" xfId="22" applyFont="1" applyBorder="1" applyAlignment="1">
      <alignment vertical="top"/>
    </xf>
    <xf numFmtId="0" fontId="1" fillId="0" borderId="19" xfId="22" applyFont="1" applyBorder="1" applyAlignment="1">
      <alignment vertical="top"/>
    </xf>
    <xf numFmtId="174" fontId="6" fillId="23" borderId="69" xfId="22" applyNumberFormat="1" applyFont="1" applyFill="1" applyBorder="1" applyAlignment="1">
      <alignment horizontal="center" wrapText="1"/>
    </xf>
    <xf numFmtId="174" fontId="6" fillId="23" borderId="12" xfId="22" applyNumberFormat="1" applyFont="1" applyFill="1" applyBorder="1" applyAlignment="1">
      <alignment horizontal="center" wrapText="1"/>
    </xf>
    <xf numFmtId="174" fontId="6" fillId="23" borderId="31" xfId="22" applyNumberFormat="1" applyFont="1" applyFill="1" applyBorder="1" applyAlignment="1">
      <alignment horizontal="center" wrapText="1"/>
    </xf>
    <xf numFmtId="10" fontId="7" fillId="0" borderId="10" xfId="22" applyNumberFormat="1" applyFont="1" applyBorder="1" applyAlignment="1">
      <alignment horizontal="center" vertical="top"/>
    </xf>
    <xf numFmtId="168" fontId="1" fillId="0" borderId="0" xfId="22" applyNumberFormat="1" applyFont="1" applyAlignment="1">
      <alignment vertical="top"/>
    </xf>
    <xf numFmtId="0" fontId="70" fillId="6" borderId="32" xfId="22" applyFont="1" applyFill="1" applyBorder="1" applyAlignment="1">
      <alignment vertical="top"/>
    </xf>
    <xf numFmtId="0" fontId="70" fillId="6" borderId="33" xfId="22" applyFont="1" applyFill="1" applyBorder="1" applyAlignment="1">
      <alignment vertical="top"/>
    </xf>
    <xf numFmtId="0" fontId="70" fillId="6" borderId="86" xfId="22" applyFont="1" applyFill="1" applyBorder="1" applyAlignment="1">
      <alignment vertical="top"/>
    </xf>
    <xf numFmtId="0" fontId="6" fillId="0" borderId="10" xfId="22" applyFont="1" applyBorder="1" applyAlignment="1">
      <alignment horizontal="right" vertical="top" wrapText="1"/>
    </xf>
    <xf numFmtId="0" fontId="6" fillId="0" borderId="76" xfId="22" applyFont="1" applyBorder="1" applyAlignment="1">
      <alignment horizontal="right" vertical="top" wrapText="1"/>
    </xf>
    <xf numFmtId="0" fontId="1" fillId="0" borderId="20" xfId="22" applyFont="1" applyBorder="1" applyAlignment="1">
      <alignment horizontal="left" vertical="top"/>
    </xf>
    <xf numFmtId="0" fontId="4" fillId="0" borderId="4" xfId="22" applyFont="1" applyBorder="1" applyAlignment="1">
      <alignment vertical="top"/>
    </xf>
    <xf numFmtId="9" fontId="7" fillId="0" borderId="4" xfId="22" applyNumberFormat="1" applyFont="1" applyBorder="1" applyAlignment="1">
      <alignment horizontal="center" vertical="top"/>
    </xf>
    <xf numFmtId="9" fontId="7" fillId="0" borderId="84" xfId="22" applyNumberFormat="1" applyFont="1" applyBorder="1" applyAlignment="1">
      <alignment horizontal="left" vertical="top" wrapText="1"/>
    </xf>
    <xf numFmtId="0" fontId="69" fillId="0" borderId="0" xfId="22" applyFont="1" applyAlignment="1">
      <alignment vertical="top"/>
    </xf>
    <xf numFmtId="0" fontId="1" fillId="0" borderId="0" xfId="22" applyFont="1" applyAlignment="1">
      <alignment horizontal="right" vertical="top"/>
    </xf>
    <xf numFmtId="4" fontId="1" fillId="0" borderId="0" xfId="22" applyNumberFormat="1" applyFont="1" applyAlignment="1">
      <alignment vertical="top"/>
    </xf>
    <xf numFmtId="174" fontId="6" fillId="23" borderId="30" xfId="22" applyNumberFormat="1" applyFont="1" applyFill="1" applyBorder="1" applyAlignment="1">
      <alignment horizontal="right" wrapText="1"/>
    </xf>
    <xf numFmtId="174" fontId="6" fillId="23" borderId="12" xfId="22" applyNumberFormat="1" applyFont="1" applyFill="1" applyBorder="1" applyAlignment="1">
      <alignment horizontal="right" wrapText="1"/>
    </xf>
    <xf numFmtId="174" fontId="6" fillId="23" borderId="31" xfId="22" applyNumberFormat="1" applyFont="1" applyFill="1" applyBorder="1" applyAlignment="1">
      <alignment horizontal="right" wrapText="1"/>
    </xf>
    <xf numFmtId="0" fontId="4" fillId="0" borderId="77" xfId="22" applyFont="1" applyBorder="1" applyAlignment="1">
      <alignment horizontal="left" vertical="top" wrapText="1"/>
    </xf>
    <xf numFmtId="0" fontId="2" fillId="6" borderId="13" xfId="22" applyFont="1" applyFill="1" applyBorder="1" applyAlignment="1">
      <alignment horizontal="right" vertical="top"/>
    </xf>
    <xf numFmtId="0" fontId="3" fillId="0" borderId="0" xfId="22"/>
    <xf numFmtId="181" fontId="3" fillId="0" borderId="0" xfId="10" applyNumberFormat="1" applyFont="1"/>
    <xf numFmtId="10" fontId="1" fillId="0" borderId="0" xfId="22" applyNumberFormat="1" applyFont="1"/>
    <xf numFmtId="0" fontId="4" fillId="0" borderId="0" xfId="22" applyFont="1" applyAlignment="1">
      <alignment vertical="top"/>
    </xf>
    <xf numFmtId="174" fontId="6" fillId="7" borderId="56" xfId="22" applyNumberFormat="1" applyFont="1" applyFill="1" applyBorder="1" applyAlignment="1">
      <alignment horizontal="center" wrapText="1"/>
    </xf>
    <xf numFmtId="174" fontId="6" fillId="7" borderId="53" xfId="22" applyNumberFormat="1" applyFont="1" applyFill="1" applyBorder="1" applyAlignment="1">
      <alignment horizontal="center" wrapText="1"/>
    </xf>
    <xf numFmtId="174" fontId="6" fillId="7" borderId="54" xfId="22" applyNumberFormat="1" applyFont="1" applyFill="1" applyBorder="1" applyAlignment="1">
      <alignment horizontal="center" wrapText="1"/>
    </xf>
    <xf numFmtId="44" fontId="1" fillId="0" borderId="0" xfId="24" applyFont="1" applyAlignment="1">
      <alignment vertical="top"/>
    </xf>
    <xf numFmtId="174" fontId="6" fillId="7" borderId="69" xfId="22" applyNumberFormat="1" applyFont="1" applyFill="1" applyBorder="1" applyAlignment="1">
      <alignment horizontal="center" wrapText="1"/>
    </xf>
    <xf numFmtId="174" fontId="6" fillId="7" borderId="12" xfId="22" applyNumberFormat="1" applyFont="1" applyFill="1" applyBorder="1" applyAlignment="1">
      <alignment horizontal="center" wrapText="1"/>
    </xf>
    <xf numFmtId="174" fontId="6" fillId="7" borderId="31" xfId="22" applyNumberFormat="1" applyFont="1" applyFill="1" applyBorder="1" applyAlignment="1">
      <alignment horizontal="center" wrapText="1"/>
    </xf>
    <xf numFmtId="0" fontId="4" fillId="12" borderId="27" xfId="22" applyFont="1" applyFill="1" applyBorder="1" applyAlignment="1">
      <alignment vertical="top"/>
    </xf>
    <xf numFmtId="0" fontId="4" fillId="12" borderId="28" xfId="22" applyFont="1" applyFill="1" applyBorder="1" applyAlignment="1">
      <alignment vertical="top"/>
    </xf>
    <xf numFmtId="9" fontId="6" fillId="5" borderId="53" xfId="23" applyFont="1" applyFill="1" applyBorder="1" applyAlignment="1">
      <alignment horizontal="right"/>
    </xf>
    <xf numFmtId="9" fontId="4" fillId="12" borderId="28" xfId="22" applyNumberFormat="1" applyFont="1" applyFill="1" applyBorder="1" applyAlignment="1">
      <alignment vertical="top"/>
    </xf>
    <xf numFmtId="0" fontId="4" fillId="12" borderId="64" xfId="22" applyFont="1" applyFill="1" applyBorder="1" applyAlignment="1">
      <alignment vertical="top"/>
    </xf>
    <xf numFmtId="0" fontId="4" fillId="12" borderId="10" xfId="22" applyFont="1" applyFill="1" applyBorder="1" applyAlignment="1">
      <alignment vertical="top"/>
    </xf>
    <xf numFmtId="9" fontId="6" fillId="5" borderId="1" xfId="23" applyFont="1" applyFill="1" applyBorder="1" applyAlignment="1">
      <alignment horizontal="right"/>
    </xf>
    <xf numFmtId="9" fontId="4" fillId="12" borderId="10" xfId="22" applyNumberFormat="1" applyFont="1" applyFill="1" applyBorder="1" applyAlignment="1">
      <alignment vertical="top"/>
    </xf>
    <xf numFmtId="0" fontId="4" fillId="12" borderId="21" xfId="22" applyFont="1" applyFill="1" applyBorder="1" applyAlignment="1">
      <alignment vertical="top"/>
    </xf>
    <xf numFmtId="0" fontId="4" fillId="12" borderId="22" xfId="22" applyFont="1" applyFill="1" applyBorder="1" applyAlignment="1">
      <alignment vertical="top"/>
    </xf>
    <xf numFmtId="9" fontId="6" fillId="5" borderId="48" xfId="23" applyFont="1" applyFill="1" applyBorder="1" applyAlignment="1">
      <alignment horizontal="right"/>
    </xf>
    <xf numFmtId="9" fontId="4" fillId="12" borderId="22" xfId="22" applyNumberFormat="1" applyFont="1" applyFill="1" applyBorder="1" applyAlignment="1">
      <alignment vertical="top"/>
    </xf>
    <xf numFmtId="174" fontId="4" fillId="4" borderId="5" xfId="22" applyNumberFormat="1" applyFont="1" applyFill="1" applyBorder="1" applyAlignment="1" applyProtection="1">
      <alignment horizontal="center"/>
      <protection locked="0"/>
    </xf>
    <xf numFmtId="10" fontId="6" fillId="4" borderId="15" xfId="22" applyNumberFormat="1" applyFont="1" applyFill="1" applyBorder="1" applyAlignment="1" applyProtection="1">
      <alignment horizontal="center"/>
      <protection locked="0"/>
    </xf>
    <xf numFmtId="10" fontId="6" fillId="4" borderId="72" xfId="22" applyNumberFormat="1" applyFont="1" applyFill="1" applyBorder="1" applyAlignment="1" applyProtection="1">
      <alignment horizontal="center"/>
      <protection locked="0"/>
    </xf>
    <xf numFmtId="10" fontId="6" fillId="4" borderId="89" xfId="22" applyNumberFormat="1" applyFont="1" applyFill="1" applyBorder="1" applyAlignment="1" applyProtection="1">
      <alignment horizontal="center"/>
      <protection locked="0"/>
    </xf>
    <xf numFmtId="165" fontId="4" fillId="4" borderId="36" xfId="22" applyNumberFormat="1" applyFont="1" applyFill="1" applyBorder="1" applyAlignment="1" applyProtection="1">
      <alignment horizontal="right"/>
      <protection locked="0"/>
    </xf>
    <xf numFmtId="4" fontId="4" fillId="4" borderId="9" xfId="22" applyNumberFormat="1" applyFont="1" applyFill="1" applyBorder="1" applyAlignment="1" applyProtection="1">
      <alignment horizontal="right"/>
      <protection locked="0"/>
    </xf>
    <xf numFmtId="165" fontId="4" fillId="4" borderId="5" xfId="22" applyNumberFormat="1" applyFont="1" applyFill="1" applyBorder="1" applyAlignment="1" applyProtection="1">
      <alignment horizontal="right"/>
      <protection locked="0"/>
    </xf>
    <xf numFmtId="4" fontId="4" fillId="4" borderId="1" xfId="22" applyNumberFormat="1" applyFont="1" applyFill="1" applyBorder="1" applyAlignment="1" applyProtection="1">
      <alignment horizontal="right"/>
      <protection locked="0"/>
    </xf>
    <xf numFmtId="165" fontId="4" fillId="4" borderId="23" xfId="22" applyNumberFormat="1" applyFont="1" applyFill="1" applyBorder="1" applyAlignment="1" applyProtection="1">
      <alignment horizontal="right"/>
      <protection locked="0"/>
    </xf>
    <xf numFmtId="4" fontId="4" fillId="4" borderId="48" xfId="22" applyNumberFormat="1" applyFont="1" applyFill="1" applyBorder="1" applyAlignment="1" applyProtection="1">
      <alignment horizontal="right"/>
      <protection locked="0"/>
    </xf>
    <xf numFmtId="165" fontId="4" fillId="4" borderId="8" xfId="22" applyNumberFormat="1" applyFont="1" applyFill="1" applyBorder="1" applyAlignment="1" applyProtection="1">
      <alignment horizontal="right"/>
      <protection locked="0"/>
    </xf>
    <xf numFmtId="44" fontId="6" fillId="5" borderId="56" xfId="24" applyFont="1" applyFill="1" applyBorder="1" applyAlignment="1">
      <alignment vertical="top"/>
    </xf>
    <xf numFmtId="44" fontId="6" fillId="5" borderId="53" xfId="24" applyFont="1" applyFill="1" applyBorder="1" applyAlignment="1">
      <alignment vertical="top"/>
    </xf>
    <xf numFmtId="44" fontId="6" fillId="5" borderId="54" xfId="24" applyFont="1" applyFill="1" applyBorder="1" applyAlignment="1">
      <alignment vertical="top"/>
    </xf>
    <xf numFmtId="44" fontId="6" fillId="5" borderId="14" xfId="24" applyFont="1" applyFill="1" applyBorder="1" applyAlignment="1">
      <alignment vertical="top"/>
    </xf>
    <xf numFmtId="44" fontId="6" fillId="5" borderId="1" xfId="24" applyFont="1" applyFill="1" applyBorder="1" applyAlignment="1">
      <alignment vertical="top"/>
    </xf>
    <xf numFmtId="44" fontId="6" fillId="5" borderId="15" xfId="24" applyFont="1" applyFill="1" applyBorder="1" applyAlignment="1">
      <alignment vertical="top"/>
    </xf>
    <xf numFmtId="44" fontId="6" fillId="5" borderId="47" xfId="24" applyFont="1" applyFill="1" applyBorder="1" applyAlignment="1">
      <alignment vertical="top"/>
    </xf>
    <xf numFmtId="44" fontId="6" fillId="5" borderId="48" xfId="24" applyFont="1" applyFill="1" applyBorder="1" applyAlignment="1">
      <alignment vertical="top"/>
    </xf>
    <xf numFmtId="44" fontId="6" fillId="5" borderId="45" xfId="24" applyFont="1" applyFill="1" applyBorder="1" applyAlignment="1">
      <alignment vertical="top"/>
    </xf>
    <xf numFmtId="174" fontId="6" fillId="5" borderId="74" xfId="22" applyNumberFormat="1" applyFont="1" applyFill="1" applyBorder="1" applyAlignment="1">
      <alignment horizontal="right"/>
    </xf>
    <xf numFmtId="174" fontId="6" fillId="5" borderId="41" xfId="22" applyNumberFormat="1" applyFont="1" applyFill="1" applyBorder="1" applyAlignment="1">
      <alignment horizontal="right"/>
    </xf>
    <xf numFmtId="174" fontId="6" fillId="5" borderId="87" xfId="22" applyNumberFormat="1" applyFont="1" applyFill="1" applyBorder="1" applyAlignment="1">
      <alignment horizontal="right"/>
    </xf>
    <xf numFmtId="165" fontId="6" fillId="5" borderId="45" xfId="22" applyNumberFormat="1" applyFont="1" applyFill="1" applyBorder="1" applyAlignment="1">
      <alignment horizontal="right"/>
    </xf>
    <xf numFmtId="165" fontId="4" fillId="5" borderId="45" xfId="22" applyNumberFormat="1" applyFont="1" applyFill="1" applyBorder="1" applyAlignment="1">
      <alignment horizontal="right"/>
    </xf>
    <xf numFmtId="165" fontId="4" fillId="5" borderId="52" xfId="22" applyNumberFormat="1" applyFont="1" applyFill="1" applyBorder="1" applyAlignment="1">
      <alignment horizontal="right"/>
    </xf>
    <xf numFmtId="165" fontId="4" fillId="5" borderId="15" xfId="22" applyNumberFormat="1" applyFont="1" applyFill="1" applyBorder="1" applyAlignment="1">
      <alignment horizontal="right"/>
    </xf>
    <xf numFmtId="174" fontId="4" fillId="5" borderId="5" xfId="22" applyNumberFormat="1" applyFont="1" applyFill="1" applyBorder="1" applyAlignment="1">
      <alignment horizontal="center"/>
    </xf>
    <xf numFmtId="174" fontId="4" fillId="5" borderId="1" xfId="22" applyNumberFormat="1" applyFont="1" applyFill="1" applyBorder="1" applyAlignment="1">
      <alignment horizontal="center"/>
    </xf>
    <xf numFmtId="174" fontId="4" fillId="5" borderId="15" xfId="22" applyNumberFormat="1" applyFont="1" applyFill="1" applyBorder="1" applyAlignment="1">
      <alignment horizontal="center"/>
    </xf>
    <xf numFmtId="174" fontId="4" fillId="5" borderId="51" xfId="22" applyNumberFormat="1" applyFont="1" applyFill="1" applyBorder="1" applyAlignment="1">
      <alignment horizontal="center"/>
    </xf>
    <xf numFmtId="174" fontId="4" fillId="5" borderId="43" xfId="22" applyNumberFormat="1" applyFont="1" applyFill="1" applyBorder="1" applyAlignment="1">
      <alignment horizontal="center"/>
    </xf>
    <xf numFmtId="174" fontId="4" fillId="5" borderId="72" xfId="22" applyNumberFormat="1" applyFont="1" applyFill="1" applyBorder="1" applyAlignment="1">
      <alignment horizontal="center"/>
    </xf>
    <xf numFmtId="174" fontId="4" fillId="5" borderId="66" xfId="22" applyNumberFormat="1" applyFont="1" applyFill="1" applyBorder="1" applyAlignment="1">
      <alignment horizontal="center"/>
    </xf>
    <xf numFmtId="174" fontId="4" fillId="5" borderId="90" xfId="22" applyNumberFormat="1" applyFont="1" applyFill="1" applyBorder="1" applyAlignment="1">
      <alignment horizontal="center"/>
    </xf>
    <xf numFmtId="174" fontId="4" fillId="5" borderId="89" xfId="22" applyNumberFormat="1" applyFont="1" applyFill="1" applyBorder="1" applyAlignment="1">
      <alignment horizontal="center"/>
    </xf>
    <xf numFmtId="174" fontId="4" fillId="5" borderId="85" xfId="22" applyNumberFormat="1" applyFont="1" applyFill="1" applyBorder="1" applyAlignment="1">
      <alignment horizontal="center"/>
    </xf>
    <xf numFmtId="174" fontId="4" fillId="5" borderId="25" xfId="22" applyNumberFormat="1" applyFont="1" applyFill="1" applyBorder="1" applyAlignment="1">
      <alignment horizontal="center"/>
    </xf>
    <xf numFmtId="174" fontId="4" fillId="5" borderId="79" xfId="22" applyNumberFormat="1" applyFont="1" applyFill="1" applyBorder="1" applyAlignment="1">
      <alignment horizontal="center"/>
    </xf>
    <xf numFmtId="174" fontId="4" fillId="5" borderId="40" xfId="22" applyNumberFormat="1" applyFont="1" applyFill="1" applyBorder="1" applyAlignment="1">
      <alignment horizontal="center"/>
    </xf>
    <xf numFmtId="174" fontId="4" fillId="5" borderId="41" xfId="22" applyNumberFormat="1" applyFont="1" applyFill="1" applyBorder="1" applyAlignment="1">
      <alignment horizontal="center"/>
    </xf>
    <xf numFmtId="174" fontId="4" fillId="5" borderId="87" xfId="22" applyNumberFormat="1" applyFont="1" applyFill="1" applyBorder="1" applyAlignment="1">
      <alignment horizontal="center"/>
    </xf>
    <xf numFmtId="174" fontId="6" fillId="5" borderId="14" xfId="22" applyNumberFormat="1" applyFont="1" applyFill="1" applyBorder="1" applyAlignment="1">
      <alignment horizontal="right"/>
    </xf>
    <xf numFmtId="174" fontId="6" fillId="5" borderId="1" xfId="22" applyNumberFormat="1" applyFont="1" applyFill="1" applyBorder="1" applyAlignment="1">
      <alignment horizontal="right"/>
    </xf>
    <xf numFmtId="174" fontId="6" fillId="5" borderId="15" xfId="22" applyNumberFormat="1" applyFont="1" applyFill="1" applyBorder="1" applyAlignment="1">
      <alignment horizontal="right"/>
    </xf>
    <xf numFmtId="10" fontId="6" fillId="5" borderId="48" xfId="10" applyNumberFormat="1" applyFont="1" applyFill="1" applyBorder="1" applyAlignment="1">
      <alignment horizontal="right"/>
    </xf>
    <xf numFmtId="9" fontId="4" fillId="5" borderId="65" xfId="23" applyFont="1" applyFill="1" applyBorder="1" applyAlignment="1">
      <alignment horizontal="right"/>
    </xf>
    <xf numFmtId="9" fontId="4" fillId="5" borderId="84" xfId="23" applyFont="1" applyFill="1" applyBorder="1" applyAlignment="1">
      <alignment horizontal="right"/>
    </xf>
    <xf numFmtId="9" fontId="4" fillId="5" borderId="79" xfId="23" applyFont="1" applyFill="1" applyBorder="1" applyAlignment="1">
      <alignment horizontal="right"/>
    </xf>
    <xf numFmtId="165" fontId="4" fillId="5" borderId="95" xfId="22" applyNumberFormat="1" applyFont="1" applyFill="1" applyBorder="1" applyAlignment="1">
      <alignment horizontal="right"/>
    </xf>
    <xf numFmtId="165" fontId="4" fillId="5" borderId="96" xfId="22" applyNumberFormat="1" applyFont="1" applyFill="1" applyBorder="1" applyAlignment="1">
      <alignment horizontal="right"/>
    </xf>
    <xf numFmtId="165" fontId="4" fillId="5" borderId="97" xfId="22" applyNumberFormat="1" applyFont="1" applyFill="1" applyBorder="1" applyAlignment="1">
      <alignment horizontal="right"/>
    </xf>
    <xf numFmtId="165" fontId="6" fillId="5" borderId="80" xfId="22" applyNumberFormat="1" applyFont="1" applyFill="1" applyBorder="1" applyAlignment="1">
      <alignment horizontal="right"/>
    </xf>
    <xf numFmtId="165" fontId="6" fillId="5" borderId="31" xfId="22" applyNumberFormat="1" applyFont="1" applyFill="1" applyBorder="1" applyAlignment="1">
      <alignment horizontal="right"/>
    </xf>
    <xf numFmtId="165" fontId="6" fillId="5" borderId="72" xfId="22" applyNumberFormat="1" applyFont="1" applyFill="1" applyBorder="1" applyAlignment="1">
      <alignment horizontal="right"/>
    </xf>
    <xf numFmtId="174" fontId="6" fillId="5" borderId="91" xfId="22" applyNumberFormat="1" applyFont="1" applyFill="1" applyBorder="1" applyAlignment="1">
      <alignment horizontal="center"/>
    </xf>
    <xf numFmtId="174" fontId="6" fillId="5" borderId="42" xfId="22" applyNumberFormat="1" applyFont="1" applyFill="1" applyBorder="1" applyAlignment="1">
      <alignment horizontal="center"/>
    </xf>
    <xf numFmtId="174" fontId="6" fillId="5" borderId="80" xfId="22" applyNumberFormat="1" applyFont="1" applyFill="1" applyBorder="1" applyAlignment="1">
      <alignment horizontal="center"/>
    </xf>
    <xf numFmtId="167" fontId="4" fillId="4" borderId="14" xfId="9" applyNumberFormat="1" applyFont="1" applyFill="1" applyBorder="1" applyAlignment="1" applyProtection="1">
      <alignment horizontal="center" vertical="center"/>
      <protection locked="0"/>
    </xf>
    <xf numFmtId="0" fontId="67" fillId="16" borderId="29" xfId="9" applyFont="1" applyFill="1" applyBorder="1"/>
    <xf numFmtId="0" fontId="1" fillId="16" borderId="11" xfId="9" applyFill="1" applyBorder="1"/>
    <xf numFmtId="1" fontId="33" fillId="9" borderId="6" xfId="0" applyNumberFormat="1" applyFont="1" applyFill="1" applyBorder="1" applyAlignment="1">
      <alignment horizontal="center" wrapText="1"/>
    </xf>
    <xf numFmtId="0" fontId="31" fillId="9" borderId="44" xfId="0" applyFont="1" applyFill="1" applyBorder="1" applyAlignment="1">
      <alignment horizontal="centerContinuous" vertical="center"/>
    </xf>
    <xf numFmtId="3" fontId="33" fillId="11" borderId="35" xfId="0" applyNumberFormat="1" applyFont="1" applyFill="1" applyBorder="1" applyAlignment="1">
      <alignment horizontal="center" vertical="top"/>
    </xf>
    <xf numFmtId="171" fontId="42" fillId="11" borderId="36" xfId="0" applyNumberFormat="1" applyFont="1" applyFill="1" applyBorder="1"/>
    <xf numFmtId="0" fontId="68" fillId="0" borderId="57" xfId="0" applyFont="1" applyBorder="1" applyAlignment="1">
      <alignment horizontal="center"/>
    </xf>
    <xf numFmtId="1" fontId="33" fillId="9" borderId="83" xfId="0" applyNumberFormat="1" applyFont="1" applyFill="1" applyBorder="1" applyAlignment="1">
      <alignment horizontal="center" wrapText="1"/>
    </xf>
    <xf numFmtId="0" fontId="31" fillId="9" borderId="59" xfId="0" applyFont="1" applyFill="1" applyBorder="1" applyAlignment="1">
      <alignment horizontal="center" vertical="center"/>
    </xf>
    <xf numFmtId="3" fontId="33" fillId="11" borderId="58" xfId="0" applyNumberFormat="1" applyFont="1" applyFill="1" applyBorder="1" applyAlignment="1">
      <alignment horizontal="center" vertical="top"/>
    </xf>
    <xf numFmtId="171" fontId="19" fillId="10" borderId="9" xfId="0" applyNumberFormat="1" applyFont="1" applyFill="1" applyBorder="1"/>
    <xf numFmtId="171" fontId="19" fillId="10" borderId="1" xfId="0" applyNumberFormat="1" applyFont="1" applyFill="1" applyBorder="1"/>
    <xf numFmtId="171" fontId="31" fillId="10" borderId="2" xfId="0" applyNumberFormat="1" applyFont="1" applyFill="1" applyBorder="1"/>
    <xf numFmtId="171" fontId="31" fillId="10" borderId="1" xfId="0" applyNumberFormat="1" applyFont="1" applyFill="1" applyBorder="1" applyAlignment="1"/>
    <xf numFmtId="171" fontId="31" fillId="10" borderId="1" xfId="0" applyNumberFormat="1" applyFont="1" applyFill="1" applyBorder="1" applyAlignment="1" applyProtection="1">
      <alignment vertical="center"/>
      <protection hidden="1"/>
    </xf>
    <xf numFmtId="0" fontId="31" fillId="10" borderId="1" xfId="0" applyFont="1" applyFill="1" applyBorder="1" applyAlignment="1">
      <alignment horizontal="center"/>
    </xf>
    <xf numFmtId="3" fontId="31" fillId="10" borderId="1" xfId="0" applyNumberFormat="1" applyFont="1" applyFill="1" applyBorder="1" applyAlignment="1">
      <alignment horizontal="center"/>
    </xf>
    <xf numFmtId="0" fontId="6" fillId="10" borderId="3" xfId="0" applyFont="1" applyFill="1" applyBorder="1"/>
    <xf numFmtId="0" fontId="19" fillId="2" borderId="29" xfId="0" applyFont="1" applyFill="1" applyBorder="1"/>
    <xf numFmtId="0" fontId="19" fillId="2" borderId="11" xfId="0" applyFont="1" applyFill="1" applyBorder="1"/>
    <xf numFmtId="0" fontId="19" fillId="2" borderId="13" xfId="0" applyFont="1" applyFill="1" applyBorder="1"/>
    <xf numFmtId="3" fontId="30" fillId="2" borderId="11" xfId="0" applyNumberFormat="1" applyFont="1" applyFill="1" applyBorder="1" applyAlignment="1">
      <alignment horizontal="center"/>
    </xf>
    <xf numFmtId="4" fontId="30" fillId="2" borderId="11" xfId="0" applyNumberFormat="1" applyFont="1" applyFill="1" applyBorder="1" applyAlignment="1">
      <alignment horizontal="center"/>
    </xf>
    <xf numFmtId="3" fontId="24" fillId="9" borderId="3" xfId="2" applyNumberFormat="1" applyFont="1" applyFill="1" applyBorder="1" applyAlignment="1">
      <alignment horizontal="center"/>
    </xf>
    <xf numFmtId="3" fontId="24" fillId="9" borderId="4" xfId="2" applyNumberFormat="1" applyFont="1" applyFill="1" applyBorder="1" applyAlignment="1">
      <alignment horizontal="center"/>
    </xf>
    <xf numFmtId="3" fontId="24" fillId="9" borderId="5" xfId="2" applyNumberFormat="1" applyFont="1" applyFill="1" applyBorder="1" applyAlignment="1">
      <alignment horizontal="center"/>
    </xf>
    <xf numFmtId="10" fontId="19" fillId="10" borderId="3" xfId="2" applyNumberFormat="1" applyFill="1" applyBorder="1" applyAlignment="1">
      <alignment horizontal="center"/>
    </xf>
    <xf numFmtId="10" fontId="19" fillId="10" borderId="5" xfId="2" applyNumberFormat="1" applyFill="1" applyBorder="1" applyAlignment="1">
      <alignment horizontal="center"/>
    </xf>
    <xf numFmtId="0" fontId="6" fillId="6" borderId="3" xfId="2" applyFont="1" applyFill="1" applyBorder="1" applyAlignment="1">
      <alignment horizontal="left" vertical="center"/>
    </xf>
    <xf numFmtId="0" fontId="6" fillId="6" borderId="4" xfId="2" applyFont="1" applyFill="1" applyBorder="1" applyAlignment="1">
      <alignment horizontal="left" vertical="center"/>
    </xf>
    <xf numFmtId="0" fontId="6" fillId="6" borderId="5" xfId="2" applyFont="1" applyFill="1" applyBorder="1" applyAlignment="1">
      <alignment horizontal="left" vertical="center"/>
    </xf>
    <xf numFmtId="0" fontId="2" fillId="6" borderId="6" xfId="2" applyFont="1" applyFill="1" applyBorder="1" applyAlignment="1">
      <alignment horizontal="center" vertical="center"/>
    </xf>
    <xf numFmtId="0" fontId="2" fillId="6" borderId="7" xfId="2" applyFont="1" applyFill="1" applyBorder="1" applyAlignment="1">
      <alignment horizontal="center" vertical="center"/>
    </xf>
    <xf numFmtId="0" fontId="2" fillId="6" borderId="8" xfId="2" applyFont="1" applyFill="1" applyBorder="1" applyAlignment="1">
      <alignment horizontal="center" vertical="center"/>
    </xf>
    <xf numFmtId="0" fontId="2" fillId="6" borderId="35" xfId="2" applyFont="1" applyFill="1" applyBorder="1" applyAlignment="1">
      <alignment horizontal="center" vertical="center"/>
    </xf>
    <xf numFmtId="0" fontId="2" fillId="6" borderId="10" xfId="2" applyFont="1" applyFill="1" applyBorder="1" applyAlignment="1">
      <alignment horizontal="center" vertical="center"/>
    </xf>
    <xf numFmtId="0" fontId="2" fillId="6" borderId="36" xfId="2" applyFont="1" applyFill="1" applyBorder="1" applyAlignment="1">
      <alignment horizontal="center" vertical="center"/>
    </xf>
    <xf numFmtId="0" fontId="20" fillId="10" borderId="3" xfId="2" applyFont="1" applyFill="1" applyBorder="1" applyAlignment="1">
      <alignment horizontal="left"/>
    </xf>
    <xf numFmtId="0" fontId="20" fillId="10" borderId="5" xfId="2" applyFont="1" applyFill="1" applyBorder="1" applyAlignment="1">
      <alignment horizontal="left"/>
    </xf>
    <xf numFmtId="0" fontId="20" fillId="10" borderId="3" xfId="5" applyFont="1" applyFill="1" applyBorder="1" applyAlignment="1">
      <alignment horizontal="left"/>
    </xf>
    <xf numFmtId="0" fontId="20" fillId="10" borderId="4" xfId="5" applyFont="1" applyFill="1" applyBorder="1" applyAlignment="1">
      <alignment horizontal="left"/>
    </xf>
    <xf numFmtId="0" fontId="20" fillId="10" borderId="5" xfId="5" applyFont="1" applyFill="1" applyBorder="1" applyAlignment="1">
      <alignment horizontal="left"/>
    </xf>
    <xf numFmtId="0" fontId="20" fillId="10" borderId="4" xfId="2" applyFont="1" applyFill="1" applyBorder="1" applyAlignment="1">
      <alignment horizontal="left"/>
    </xf>
    <xf numFmtId="0" fontId="13" fillId="8" borderId="3" xfId="2" applyFont="1" applyFill="1" applyBorder="1" applyAlignment="1">
      <alignment horizontal="center" vertical="center"/>
    </xf>
    <xf numFmtId="0" fontId="13" fillId="8" borderId="4" xfId="2" applyFont="1" applyFill="1" applyBorder="1" applyAlignment="1">
      <alignment horizontal="center" vertical="center"/>
    </xf>
    <xf numFmtId="0" fontId="13" fillId="8" borderId="5" xfId="2" applyFont="1" applyFill="1" applyBorder="1" applyAlignment="1">
      <alignment horizontal="center" vertical="center"/>
    </xf>
    <xf numFmtId="0" fontId="2" fillId="6" borderId="6" xfId="3" applyFont="1" applyFill="1" applyBorder="1" applyAlignment="1" applyProtection="1">
      <alignment horizontal="center" vertical="center" wrapText="1"/>
      <protection locked="0"/>
    </xf>
    <xf numFmtId="0" fontId="2" fillId="6" borderId="8" xfId="3" applyFont="1" applyFill="1" applyBorder="1" applyAlignment="1" applyProtection="1">
      <alignment horizontal="center" vertical="center" wrapText="1"/>
      <protection locked="0"/>
    </xf>
    <xf numFmtId="0" fontId="2" fillId="6" borderId="35" xfId="3" applyFont="1" applyFill="1" applyBorder="1" applyAlignment="1" applyProtection="1">
      <alignment horizontal="center" vertical="center" wrapText="1"/>
      <protection locked="0"/>
    </xf>
    <xf numFmtId="0" fontId="2" fillId="6" borderId="36" xfId="3" applyFont="1" applyFill="1" applyBorder="1" applyAlignment="1" applyProtection="1">
      <alignment horizontal="center" vertical="center" wrapText="1"/>
      <protection locked="0"/>
    </xf>
    <xf numFmtId="0" fontId="2" fillId="6" borderId="2" xfId="3" applyFont="1" applyFill="1" applyBorder="1" applyAlignment="1" applyProtection="1">
      <alignment horizontal="center" vertical="center" wrapText="1"/>
      <protection locked="0"/>
    </xf>
    <xf numFmtId="0" fontId="2" fillId="6" borderId="9" xfId="3" applyFont="1" applyFill="1" applyBorder="1" applyAlignment="1" applyProtection="1">
      <alignment horizontal="center" vertical="center" wrapText="1"/>
      <protection locked="0"/>
    </xf>
    <xf numFmtId="0" fontId="41" fillId="13" borderId="3" xfId="2" applyFont="1" applyFill="1" applyBorder="1" applyAlignment="1" applyProtection="1">
      <alignment horizontal="left"/>
      <protection locked="0"/>
    </xf>
    <xf numFmtId="0" fontId="41" fillId="13" borderId="4" xfId="2" applyFont="1" applyFill="1" applyBorder="1" applyAlignment="1" applyProtection="1">
      <alignment horizontal="left"/>
      <protection locked="0"/>
    </xf>
    <xf numFmtId="0" fontId="41" fillId="13" borderId="5" xfId="2" applyFont="1" applyFill="1" applyBorder="1" applyAlignment="1" applyProtection="1">
      <alignment horizontal="left"/>
      <protection locked="0"/>
    </xf>
    <xf numFmtId="0" fontId="41" fillId="13" borderId="3" xfId="2" applyFont="1" applyFill="1" applyBorder="1" applyAlignment="1" applyProtection="1">
      <protection locked="0"/>
    </xf>
    <xf numFmtId="0" fontId="41" fillId="13" borderId="4" xfId="2" applyFont="1" applyFill="1" applyBorder="1" applyAlignment="1" applyProtection="1">
      <protection locked="0"/>
    </xf>
    <xf numFmtId="0" fontId="41" fillId="13" borderId="5" xfId="2" applyFont="1" applyFill="1" applyBorder="1" applyAlignment="1" applyProtection="1">
      <protection locked="0"/>
    </xf>
    <xf numFmtId="0" fontId="53" fillId="4" borderId="6" xfId="2" applyFont="1" applyFill="1" applyBorder="1" applyAlignment="1" applyProtection="1">
      <alignment horizontal="center" vertical="center" wrapText="1"/>
      <protection locked="0"/>
    </xf>
    <xf numFmtId="0" fontId="53" fillId="4" borderId="7" xfId="2" applyFont="1" applyFill="1" applyBorder="1" applyAlignment="1" applyProtection="1">
      <alignment horizontal="center" vertical="center" wrapText="1"/>
      <protection locked="0"/>
    </xf>
    <xf numFmtId="0" fontId="53" fillId="4" borderId="8" xfId="2" applyFont="1" applyFill="1" applyBorder="1" applyAlignment="1" applyProtection="1">
      <alignment horizontal="center" vertical="center" wrapText="1"/>
      <protection locked="0"/>
    </xf>
    <xf numFmtId="0" fontId="53" fillId="4" borderId="44" xfId="2" applyFont="1" applyFill="1" applyBorder="1" applyAlignment="1" applyProtection="1">
      <alignment horizontal="center" vertical="center" wrapText="1"/>
      <protection locked="0"/>
    </xf>
    <xf numFmtId="0" fontId="53" fillId="4" borderId="0" xfId="2" applyFont="1" applyFill="1" applyAlignment="1" applyProtection="1">
      <alignment horizontal="center" vertical="center" wrapText="1"/>
      <protection locked="0"/>
    </xf>
    <xf numFmtId="0" fontId="53" fillId="4" borderId="51" xfId="2" applyFont="1" applyFill="1" applyBorder="1" applyAlignment="1" applyProtection="1">
      <alignment horizontal="center" vertical="center" wrapText="1"/>
      <protection locked="0"/>
    </xf>
    <xf numFmtId="0" fontId="53" fillId="4" borderId="35" xfId="2" applyFont="1" applyFill="1" applyBorder="1" applyAlignment="1" applyProtection="1">
      <alignment horizontal="center" vertical="center" wrapText="1"/>
      <protection locked="0"/>
    </xf>
    <xf numFmtId="0" fontId="53" fillId="4" borderId="10" xfId="2" applyFont="1" applyFill="1" applyBorder="1" applyAlignment="1" applyProtection="1">
      <alignment horizontal="center" vertical="center" wrapText="1"/>
      <protection locked="0"/>
    </xf>
    <xf numFmtId="0" fontId="53" fillId="4" borderId="36" xfId="2" applyFont="1" applyFill="1" applyBorder="1" applyAlignment="1" applyProtection="1">
      <alignment horizontal="center" vertical="center" wrapText="1"/>
      <protection locked="0"/>
    </xf>
    <xf numFmtId="0" fontId="19" fillId="9" borderId="0" xfId="2" applyFill="1" applyAlignment="1" applyProtection="1">
      <alignment horizontal="center"/>
      <protection locked="0"/>
    </xf>
    <xf numFmtId="0" fontId="9" fillId="8" borderId="3" xfId="2" applyFont="1" applyFill="1" applyBorder="1" applyAlignment="1" applyProtection="1">
      <alignment horizontal="center" vertical="center"/>
      <protection locked="0"/>
    </xf>
    <xf numFmtId="0" fontId="9" fillId="8" borderId="4" xfId="2" applyFont="1" applyFill="1" applyBorder="1" applyAlignment="1" applyProtection="1">
      <alignment horizontal="center" vertical="center"/>
      <protection locked="0"/>
    </xf>
    <xf numFmtId="0" fontId="9" fillId="8" borderId="5" xfId="2" applyFont="1" applyFill="1" applyBorder="1" applyAlignment="1" applyProtection="1">
      <alignment horizontal="center" vertical="center"/>
      <protection locked="0"/>
    </xf>
    <xf numFmtId="0" fontId="19" fillId="9" borderId="3" xfId="2" applyFill="1" applyBorder="1" applyAlignment="1" applyProtection="1">
      <alignment horizontal="center" vertical="center"/>
      <protection locked="0"/>
    </xf>
    <xf numFmtId="0" fontId="19" fillId="9" borderId="4" xfId="2" applyFill="1" applyBorder="1" applyAlignment="1" applyProtection="1">
      <alignment horizontal="center" vertical="center"/>
      <protection locked="0"/>
    </xf>
    <xf numFmtId="0" fontId="19" fillId="9" borderId="5" xfId="2" applyFill="1" applyBorder="1" applyAlignment="1" applyProtection="1">
      <alignment horizontal="center" vertical="center"/>
      <protection locked="0"/>
    </xf>
    <xf numFmtId="0" fontId="41" fillId="13" borderId="3" xfId="5" applyFont="1" applyFill="1" applyBorder="1" applyAlignment="1" applyProtection="1">
      <alignment horizontal="center"/>
      <protection locked="0"/>
    </xf>
    <xf numFmtId="0" fontId="41" fillId="13" borderId="4" xfId="5" applyFont="1" applyFill="1" applyBorder="1" applyAlignment="1" applyProtection="1">
      <alignment horizontal="center"/>
      <protection locked="0"/>
    </xf>
    <xf numFmtId="0" fontId="41" fillId="13" borderId="5" xfId="5" applyFont="1" applyFill="1" applyBorder="1" applyAlignment="1" applyProtection="1">
      <alignment horizontal="center"/>
      <protection locked="0"/>
    </xf>
    <xf numFmtId="0" fontId="4" fillId="4" borderId="3" xfId="2" applyFont="1" applyFill="1" applyBorder="1" applyAlignment="1" applyProtection="1">
      <alignment horizontal="center" wrapText="1"/>
      <protection locked="0"/>
    </xf>
    <xf numFmtId="0" fontId="4" fillId="4" borderId="4" xfId="2" applyFont="1" applyFill="1" applyBorder="1" applyAlignment="1" applyProtection="1">
      <alignment horizontal="center" wrapText="1"/>
      <protection locked="0"/>
    </xf>
    <xf numFmtId="0" fontId="4" fillId="4" borderId="5" xfId="2" applyFont="1" applyFill="1" applyBorder="1" applyAlignment="1" applyProtection="1">
      <alignment horizontal="center" wrapText="1"/>
      <protection locked="0"/>
    </xf>
    <xf numFmtId="0" fontId="19" fillId="13" borderId="4" xfId="2" applyFill="1" applyBorder="1" applyAlignment="1" applyProtection="1">
      <alignment horizontal="left"/>
      <protection locked="0"/>
    </xf>
    <xf numFmtId="0" fontId="19" fillId="13" borderId="5" xfId="2" applyFill="1" applyBorder="1" applyAlignment="1" applyProtection="1">
      <alignment horizontal="left"/>
      <protection locked="0"/>
    </xf>
    <xf numFmtId="14" fontId="41" fillId="13" borderId="3" xfId="2" applyNumberFormat="1" applyFont="1" applyFill="1" applyBorder="1" applyAlignment="1" applyProtection="1">
      <alignment horizontal="left"/>
      <protection locked="0"/>
    </xf>
    <xf numFmtId="14" fontId="41" fillId="13" borderId="4" xfId="2" applyNumberFormat="1" applyFont="1" applyFill="1" applyBorder="1" applyAlignment="1" applyProtection="1">
      <alignment horizontal="left"/>
      <protection locked="0"/>
    </xf>
    <xf numFmtId="14" fontId="41" fillId="13" borderId="5" xfId="2" applyNumberFormat="1" applyFont="1" applyFill="1" applyBorder="1" applyAlignment="1" applyProtection="1">
      <alignment horizontal="left"/>
      <protection locked="0"/>
    </xf>
    <xf numFmtId="0" fontId="19" fillId="9" borderId="3" xfId="2" applyFill="1" applyBorder="1" applyAlignment="1" applyProtection="1">
      <alignment wrapText="1"/>
      <protection locked="0"/>
    </xf>
    <xf numFmtId="0" fontId="19" fillId="0" borderId="4" xfId="2" applyBorder="1" applyAlignment="1">
      <alignment wrapText="1"/>
    </xf>
    <xf numFmtId="0" fontId="19" fillId="0" borderId="5" xfId="2" applyBorder="1" applyAlignment="1">
      <alignment wrapText="1"/>
    </xf>
    <xf numFmtId="0" fontId="21" fillId="13" borderId="4" xfId="2" applyFont="1" applyFill="1" applyBorder="1" applyAlignment="1" applyProtection="1">
      <protection locked="0"/>
    </xf>
    <xf numFmtId="0" fontId="21" fillId="13" borderId="5" xfId="2" applyFont="1" applyFill="1" applyBorder="1" applyAlignment="1" applyProtection="1">
      <protection locked="0"/>
    </xf>
    <xf numFmtId="0" fontId="41" fillId="13" borderId="3" xfId="2" applyFont="1" applyFill="1" applyBorder="1" applyAlignment="1" applyProtection="1">
      <alignment horizontal="center"/>
      <protection locked="0"/>
    </xf>
    <xf numFmtId="0" fontId="41" fillId="13" borderId="4" xfId="2" applyFont="1" applyFill="1" applyBorder="1" applyAlignment="1" applyProtection="1">
      <alignment horizontal="center"/>
      <protection locked="0"/>
    </xf>
    <xf numFmtId="0" fontId="41" fillId="13" borderId="5" xfId="2" applyFont="1" applyFill="1" applyBorder="1" applyAlignment="1" applyProtection="1">
      <alignment horizontal="center"/>
      <protection locked="0"/>
    </xf>
    <xf numFmtId="14" fontId="41" fillId="13" borderId="3" xfId="2" applyNumberFormat="1" applyFont="1" applyFill="1" applyBorder="1" applyAlignment="1" applyProtection="1">
      <alignment horizontal="center"/>
      <protection locked="0"/>
    </xf>
    <xf numFmtId="14" fontId="41" fillId="13" borderId="4" xfId="2" applyNumberFormat="1" applyFont="1" applyFill="1" applyBorder="1" applyAlignment="1" applyProtection="1">
      <alignment horizontal="center"/>
      <protection locked="0"/>
    </xf>
    <xf numFmtId="14" fontId="41" fillId="13" borderId="5" xfId="2" applyNumberFormat="1" applyFont="1" applyFill="1" applyBorder="1" applyAlignment="1" applyProtection="1">
      <alignment horizontal="center"/>
      <protection locked="0"/>
    </xf>
    <xf numFmtId="0" fontId="19" fillId="9" borderId="6" xfId="2" applyFill="1" applyBorder="1" applyAlignment="1" applyProtection="1">
      <alignment horizontal="left" vertical="top" wrapText="1"/>
      <protection locked="0"/>
    </xf>
    <xf numFmtId="0" fontId="19" fillId="9" borderId="7" xfId="2" applyFill="1" applyBorder="1" applyAlignment="1" applyProtection="1">
      <alignment horizontal="left" vertical="top" wrapText="1"/>
      <protection locked="0"/>
    </xf>
    <xf numFmtId="0" fontId="19" fillId="9" borderId="8" xfId="2" applyFill="1" applyBorder="1" applyAlignment="1" applyProtection="1">
      <alignment horizontal="left" vertical="top" wrapText="1"/>
      <protection locked="0"/>
    </xf>
    <xf numFmtId="0" fontId="19" fillId="9" borderId="44" xfId="2" applyFill="1" applyBorder="1" applyAlignment="1" applyProtection="1">
      <alignment horizontal="left" vertical="top" wrapText="1"/>
      <protection locked="0"/>
    </xf>
    <xf numFmtId="0" fontId="19" fillId="9" borderId="0" xfId="2" applyFill="1" applyAlignment="1" applyProtection="1">
      <alignment horizontal="left" vertical="top" wrapText="1"/>
      <protection locked="0"/>
    </xf>
    <xf numFmtId="0" fontId="19" fillId="9" borderId="51" xfId="2" applyFill="1" applyBorder="1" applyAlignment="1" applyProtection="1">
      <alignment horizontal="left" vertical="top" wrapText="1"/>
      <protection locked="0"/>
    </xf>
    <xf numFmtId="0" fontId="19" fillId="9" borderId="35" xfId="2" applyFill="1" applyBorder="1" applyAlignment="1" applyProtection="1">
      <alignment horizontal="left" vertical="top" wrapText="1"/>
      <protection locked="0"/>
    </xf>
    <xf numFmtId="0" fontId="19" fillId="9" borderId="10" xfId="2" applyFill="1" applyBorder="1" applyAlignment="1" applyProtection="1">
      <alignment horizontal="left" vertical="top" wrapText="1"/>
      <protection locked="0"/>
    </xf>
    <xf numFmtId="0" fontId="19" fillId="9" borderId="36" xfId="2" applyFill="1" applyBorder="1" applyAlignment="1" applyProtection="1">
      <alignment horizontal="left" vertical="top" wrapText="1"/>
      <protection locked="0"/>
    </xf>
    <xf numFmtId="0" fontId="19" fillId="11" borderId="3" xfId="0" applyFont="1" applyFill="1" applyBorder="1" applyAlignment="1">
      <alignment horizontal="left"/>
    </xf>
    <xf numFmtId="0" fontId="19" fillId="11" borderId="5" xfId="0" applyFont="1" applyFill="1" applyBorder="1" applyAlignment="1">
      <alignment horizontal="left"/>
    </xf>
    <xf numFmtId="0" fontId="35" fillId="10" borderId="3" xfId="0" applyFont="1" applyFill="1" applyBorder="1" applyAlignment="1">
      <alignment horizontal="left"/>
    </xf>
    <xf numFmtId="0" fontId="35" fillId="10" borderId="5" xfId="0" applyFont="1" applyFill="1" applyBorder="1" applyAlignment="1">
      <alignment horizontal="left"/>
    </xf>
    <xf numFmtId="0" fontId="20" fillId="10" borderId="3" xfId="0" applyFont="1" applyFill="1" applyBorder="1" applyAlignment="1">
      <alignment horizontal="left"/>
    </xf>
    <xf numFmtId="0" fontId="20" fillId="10" borderId="5" xfId="0" applyFont="1" applyFill="1" applyBorder="1" applyAlignment="1">
      <alignment horizontal="left"/>
    </xf>
    <xf numFmtId="0" fontId="31" fillId="9" borderId="3" xfId="0" applyFont="1" applyFill="1" applyBorder="1" applyAlignment="1">
      <alignment horizontal="center" vertical="center" wrapText="1"/>
    </xf>
    <xf numFmtId="0" fontId="31" fillId="9" borderId="4" xfId="0" applyFont="1" applyFill="1" applyBorder="1" applyAlignment="1">
      <alignment horizontal="center" vertical="center" wrapText="1"/>
    </xf>
    <xf numFmtId="0" fontId="31" fillId="9" borderId="3" xfId="0" applyFont="1" applyFill="1" applyBorder="1" applyAlignment="1">
      <alignment horizontal="left"/>
    </xf>
    <xf numFmtId="0" fontId="31" fillId="9" borderId="4" xfId="0" applyFont="1" applyFill="1" applyBorder="1" applyAlignment="1">
      <alignment horizontal="left"/>
    </xf>
    <xf numFmtId="0" fontId="6" fillId="10" borderId="3" xfId="0" applyFont="1" applyFill="1" applyBorder="1" applyAlignment="1">
      <alignment horizontal="left"/>
    </xf>
    <xf numFmtId="0" fontId="6" fillId="10" borderId="4" xfId="0" applyFont="1" applyFill="1" applyBorder="1" applyAlignment="1">
      <alignment horizontal="left"/>
    </xf>
    <xf numFmtId="0" fontId="6" fillId="10" borderId="5" xfId="0" applyFont="1" applyFill="1" applyBorder="1" applyAlignment="1">
      <alignment horizontal="left"/>
    </xf>
    <xf numFmtId="0" fontId="19" fillId="11" borderId="35" xfId="0" applyFont="1" applyFill="1" applyBorder="1" applyAlignment="1">
      <alignment horizontal="left" vertical="center"/>
    </xf>
    <xf numFmtId="0" fontId="19" fillId="11" borderId="36" xfId="0" applyFont="1" applyFill="1" applyBorder="1" applyAlignment="1">
      <alignment horizontal="left" vertical="center"/>
    </xf>
    <xf numFmtId="0" fontId="19" fillId="11" borderId="3" xfId="0" applyFont="1" applyFill="1" applyBorder="1" applyAlignment="1">
      <alignment horizontal="left" vertical="center"/>
    </xf>
    <xf numFmtId="0" fontId="19" fillId="11" borderId="5" xfId="0" applyFont="1" applyFill="1" applyBorder="1" applyAlignment="1">
      <alignment horizontal="left" vertical="center"/>
    </xf>
    <xf numFmtId="3" fontId="31" fillId="16" borderId="29" xfId="0" applyNumberFormat="1" applyFont="1" applyFill="1" applyBorder="1" applyAlignment="1">
      <alignment horizontal="center"/>
    </xf>
    <xf numFmtId="3" fontId="31" fillId="16" borderId="11" xfId="0" applyNumberFormat="1" applyFont="1" applyFill="1" applyBorder="1" applyAlignment="1">
      <alignment horizontal="center"/>
    </xf>
    <xf numFmtId="3" fontId="31" fillId="16" borderId="13" xfId="0" applyNumberFormat="1" applyFont="1" applyFill="1" applyBorder="1" applyAlignment="1">
      <alignment horizontal="center"/>
    </xf>
    <xf numFmtId="0" fontId="31" fillId="9" borderId="3" xfId="0" applyFont="1" applyFill="1" applyBorder="1" applyAlignment="1">
      <alignment horizontal="center"/>
    </xf>
    <xf numFmtId="0" fontId="31" fillId="9" borderId="5" xfId="0" applyFont="1" applyFill="1" applyBorder="1" applyAlignment="1">
      <alignment horizontal="center"/>
    </xf>
    <xf numFmtId="0" fontId="31" fillId="16" borderId="35" xfId="0" applyFont="1" applyFill="1" applyBorder="1" applyAlignment="1">
      <alignment horizontal="center" vertical="center" wrapText="1"/>
    </xf>
    <xf numFmtId="0" fontId="31" fillId="16" borderId="36" xfId="0" applyFont="1" applyFill="1" applyBorder="1" applyAlignment="1">
      <alignment horizontal="center" vertical="center" wrapText="1"/>
    </xf>
    <xf numFmtId="0" fontId="31" fillId="25" borderId="35" xfId="0" applyFont="1" applyFill="1" applyBorder="1" applyAlignment="1">
      <alignment horizontal="center" vertical="center" wrapText="1"/>
    </xf>
    <xf numFmtId="0" fontId="31" fillId="25" borderId="36" xfId="0" applyFont="1" applyFill="1" applyBorder="1" applyAlignment="1">
      <alignment horizontal="center" vertical="center" wrapText="1"/>
    </xf>
    <xf numFmtId="171" fontId="9" fillId="5" borderId="3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3" fontId="19" fillId="25" borderId="29" xfId="0" applyNumberFormat="1" applyFont="1" applyFill="1" applyBorder="1" applyAlignment="1">
      <alignment horizontal="center"/>
    </xf>
    <xf numFmtId="3" fontId="19" fillId="25" borderId="11" xfId="0" applyNumberFormat="1" applyFont="1" applyFill="1" applyBorder="1" applyAlignment="1">
      <alignment horizontal="center"/>
    </xf>
    <xf numFmtId="3" fontId="19" fillId="25" borderId="13" xfId="0" applyNumberFormat="1" applyFont="1" applyFill="1" applyBorder="1" applyAlignment="1">
      <alignment horizontal="center"/>
    </xf>
    <xf numFmtId="3" fontId="19" fillId="16" borderId="29" xfId="0" applyNumberFormat="1" applyFont="1" applyFill="1" applyBorder="1" applyAlignment="1">
      <alignment horizontal="center"/>
    </xf>
    <xf numFmtId="3" fontId="19" fillId="16" borderId="11" xfId="0" applyNumberFormat="1" applyFont="1" applyFill="1" applyBorder="1" applyAlignment="1">
      <alignment horizontal="center"/>
    </xf>
    <xf numFmtId="3" fontId="19" fillId="16" borderId="13" xfId="0" applyNumberFormat="1" applyFont="1" applyFill="1" applyBorder="1" applyAlignment="1">
      <alignment horizontal="center"/>
    </xf>
    <xf numFmtId="0" fontId="6" fillId="3" borderId="17" xfId="9" applyFont="1" applyFill="1" applyBorder="1" applyAlignment="1">
      <alignment horizontal="center" vertical="center"/>
    </xf>
    <xf numFmtId="0" fontId="6" fillId="3" borderId="0" xfId="9" applyFont="1" applyFill="1" applyBorder="1" applyAlignment="1">
      <alignment horizontal="center" vertical="center"/>
    </xf>
    <xf numFmtId="0" fontId="65" fillId="8" borderId="17" xfId="9" applyFont="1" applyFill="1" applyBorder="1" applyAlignment="1">
      <alignment horizontal="center"/>
    </xf>
    <xf numFmtId="0" fontId="65" fillId="8" borderId="0" xfId="9" applyFont="1" applyFill="1" applyBorder="1" applyAlignment="1">
      <alignment horizontal="center"/>
    </xf>
    <xf numFmtId="0" fontId="4" fillId="5" borderId="0" xfId="9" applyFont="1" applyFill="1" applyAlignment="1">
      <alignment horizontal="left"/>
    </xf>
    <xf numFmtId="0" fontId="6" fillId="8" borderId="29" xfId="2" applyFont="1" applyFill="1" applyBorder="1" applyAlignment="1">
      <alignment horizontal="center" vertical="center" wrapText="1"/>
    </xf>
    <xf numFmtId="0" fontId="6" fillId="8" borderId="11" xfId="2" applyFont="1" applyFill="1" applyBorder="1" applyAlignment="1">
      <alignment horizontal="center" vertical="center" wrapText="1"/>
    </xf>
    <xf numFmtId="0" fontId="31" fillId="8" borderId="17" xfId="9" applyFont="1" applyFill="1" applyBorder="1" applyAlignment="1">
      <alignment horizontal="left" vertical="center"/>
    </xf>
    <xf numFmtId="0" fontId="31" fillId="8" borderId="0" xfId="9" applyFont="1" applyFill="1" applyBorder="1" applyAlignment="1">
      <alignment horizontal="left" vertical="center"/>
    </xf>
    <xf numFmtId="0" fontId="31" fillId="8" borderId="16" xfId="9" applyFont="1" applyFill="1" applyBorder="1" applyAlignment="1">
      <alignment horizontal="left" vertical="center"/>
    </xf>
    <xf numFmtId="0" fontId="67" fillId="16" borderId="29" xfId="9" applyFont="1" applyFill="1" applyBorder="1" applyAlignment="1">
      <alignment horizontal="center"/>
    </xf>
    <xf numFmtId="0" fontId="67" fillId="16" borderId="13" xfId="9" applyFont="1" applyFill="1" applyBorder="1" applyAlignment="1">
      <alignment horizontal="center"/>
    </xf>
    <xf numFmtId="0" fontId="67" fillId="16" borderId="69" xfId="9" applyFont="1" applyFill="1" applyBorder="1" applyAlignment="1">
      <alignment horizontal="center"/>
    </xf>
    <xf numFmtId="0" fontId="67" fillId="16" borderId="31" xfId="9" applyFont="1" applyFill="1" applyBorder="1" applyAlignment="1">
      <alignment horizontal="center"/>
    </xf>
    <xf numFmtId="0" fontId="31" fillId="8" borderId="29" xfId="2" applyFont="1" applyFill="1" applyBorder="1" applyAlignment="1">
      <alignment horizontal="center" vertical="center" wrapText="1"/>
    </xf>
    <xf numFmtId="0" fontId="31" fillId="8" borderId="13" xfId="2" applyFont="1" applyFill="1" applyBorder="1" applyAlignment="1">
      <alignment horizontal="center" vertical="center" wrapText="1"/>
    </xf>
    <xf numFmtId="173" fontId="1" fillId="5" borderId="23" xfId="9" applyNumberFormat="1" applyFill="1" applyBorder="1" applyAlignment="1" applyProtection="1">
      <alignment horizontal="center" vertical="center"/>
      <protection locked="0"/>
    </xf>
    <xf numFmtId="173" fontId="1" fillId="5" borderId="45" xfId="9" applyNumberFormat="1" applyFill="1" applyBorder="1" applyAlignment="1" applyProtection="1">
      <alignment horizontal="center" vertical="center"/>
      <protection locked="0"/>
    </xf>
    <xf numFmtId="0" fontId="4" fillId="4" borderId="0" xfId="9" applyFont="1" applyFill="1"/>
    <xf numFmtId="0" fontId="1" fillId="0" borderId="0" xfId="9"/>
    <xf numFmtId="0" fontId="43" fillId="12" borderId="64" xfId="9" applyFont="1" applyFill="1" applyBorder="1" applyAlignment="1">
      <alignment horizontal="left" vertical="center"/>
    </xf>
    <xf numFmtId="0" fontId="43" fillId="12" borderId="10" xfId="9" applyFont="1" applyFill="1" applyBorder="1" applyAlignment="1">
      <alignment horizontal="left" vertical="center"/>
    </xf>
    <xf numFmtId="0" fontId="43" fillId="12" borderId="20" xfId="9" applyFont="1" applyFill="1" applyBorder="1" applyAlignment="1">
      <alignment horizontal="left" vertical="center"/>
    </xf>
    <xf numFmtId="0" fontId="43" fillId="12" borderId="4" xfId="9" applyFont="1" applyFill="1" applyBorder="1" applyAlignment="1">
      <alignment horizontal="left" vertical="center"/>
    </xf>
    <xf numFmtId="0" fontId="19" fillId="12" borderId="20" xfId="9" applyFont="1" applyFill="1" applyBorder="1" applyAlignment="1">
      <alignment horizontal="left" vertical="center" wrapText="1"/>
    </xf>
    <xf numFmtId="0" fontId="19" fillId="12" borderId="4" xfId="9" applyFont="1" applyFill="1" applyBorder="1" applyAlignment="1">
      <alignment horizontal="left" vertical="center" wrapText="1"/>
    </xf>
    <xf numFmtId="0" fontId="43" fillId="0" borderId="27" xfId="9" applyFont="1" applyBorder="1" applyAlignment="1">
      <alignment horizontal="left" vertical="center"/>
    </xf>
    <xf numFmtId="0" fontId="43" fillId="0" borderId="28" xfId="9" applyFont="1" applyBorder="1" applyAlignment="1">
      <alignment horizontal="left" vertical="center"/>
    </xf>
    <xf numFmtId="173" fontId="1" fillId="4" borderId="47" xfId="9" applyNumberFormat="1" applyFill="1" applyBorder="1" applyAlignment="1" applyProtection="1">
      <alignment horizontal="center" vertical="center"/>
      <protection locked="0"/>
    </xf>
    <xf numFmtId="173" fontId="1" fillId="4" borderId="45" xfId="9" applyNumberFormat="1" applyFill="1" applyBorder="1" applyAlignment="1" applyProtection="1">
      <alignment horizontal="center" vertical="center"/>
      <protection locked="0"/>
    </xf>
    <xf numFmtId="173" fontId="1" fillId="4" borderId="56" xfId="9" applyNumberFormat="1" applyFill="1" applyBorder="1" applyAlignment="1" applyProtection="1">
      <alignment horizontal="center" vertical="center"/>
      <protection locked="0"/>
    </xf>
    <xf numFmtId="173" fontId="1" fillId="4" borderId="54" xfId="9" applyNumberFormat="1" applyFill="1" applyBorder="1" applyAlignment="1" applyProtection="1">
      <alignment horizontal="center" vertical="center"/>
      <protection locked="0"/>
    </xf>
    <xf numFmtId="0" fontId="2" fillId="12" borderId="29" xfId="9" applyFont="1" applyFill="1" applyBorder="1" applyAlignment="1">
      <alignment horizontal="left" vertical="center"/>
    </xf>
    <xf numFmtId="0" fontId="2" fillId="12" borderId="11" xfId="9" applyFont="1" applyFill="1" applyBorder="1" applyAlignment="1">
      <alignment horizontal="left" vertical="center"/>
    </xf>
    <xf numFmtId="173" fontId="1" fillId="5" borderId="46" xfId="9" applyNumberFormat="1" applyFill="1" applyBorder="1" applyAlignment="1" applyProtection="1">
      <alignment horizontal="center" vertical="center"/>
      <protection locked="0"/>
    </xf>
    <xf numFmtId="173" fontId="1" fillId="5" borderId="54" xfId="9" applyNumberFormat="1" applyFill="1" applyBorder="1" applyAlignment="1" applyProtection="1">
      <alignment horizontal="center" vertical="center"/>
      <protection locked="0"/>
    </xf>
    <xf numFmtId="0" fontId="2" fillId="26" borderId="29" xfId="9" applyFont="1" applyFill="1" applyBorder="1" applyAlignment="1">
      <alignment horizontal="center"/>
    </xf>
    <xf numFmtId="0" fontId="2" fillId="26" borderId="11" xfId="9" applyFont="1" applyFill="1" applyBorder="1" applyAlignment="1">
      <alignment horizontal="center"/>
    </xf>
    <xf numFmtId="0" fontId="2" fillId="26" borderId="13" xfId="9" applyFont="1" applyFill="1" applyBorder="1" applyAlignment="1">
      <alignment horizontal="center"/>
    </xf>
    <xf numFmtId="0" fontId="2" fillId="16" borderId="29" xfId="9" applyFont="1" applyFill="1" applyBorder="1" applyAlignment="1">
      <alignment horizontal="center"/>
    </xf>
    <xf numFmtId="0" fontId="2" fillId="16" borderId="11" xfId="9" applyFont="1" applyFill="1" applyBorder="1" applyAlignment="1">
      <alignment horizontal="center"/>
    </xf>
    <xf numFmtId="0" fontId="2" fillId="16" borderId="13" xfId="9" applyFont="1" applyFill="1" applyBorder="1" applyAlignment="1">
      <alignment horizontal="center"/>
    </xf>
    <xf numFmtId="173" fontId="1" fillId="4" borderId="68" xfId="9" applyNumberFormat="1" applyFill="1" applyBorder="1" applyAlignment="1" applyProtection="1">
      <alignment horizontal="center" vertical="center"/>
      <protection locked="0"/>
    </xf>
    <xf numFmtId="173" fontId="1" fillId="4" borderId="52" xfId="9" applyNumberFormat="1" applyFill="1" applyBorder="1" applyAlignment="1" applyProtection="1">
      <alignment horizontal="center" vertical="center"/>
      <protection locked="0"/>
    </xf>
    <xf numFmtId="173" fontId="1" fillId="4" borderId="14" xfId="9" applyNumberFormat="1" applyFill="1" applyBorder="1" applyAlignment="1" applyProtection="1">
      <alignment horizontal="center" vertical="center"/>
      <protection locked="0"/>
    </xf>
    <xf numFmtId="173" fontId="1" fillId="4" borderId="15" xfId="9" applyNumberFormat="1" applyFill="1" applyBorder="1" applyAlignment="1" applyProtection="1">
      <alignment horizontal="center" vertical="center"/>
      <protection locked="0"/>
    </xf>
    <xf numFmtId="10" fontId="31" fillId="4" borderId="30" xfId="13" applyNumberFormat="1" applyFont="1" applyFill="1" applyBorder="1" applyAlignment="1" applyProtection="1">
      <alignment horizontal="center" vertical="center"/>
    </xf>
    <xf numFmtId="10" fontId="31" fillId="4" borderId="31" xfId="13" applyNumberFormat="1" applyFont="1" applyFill="1" applyBorder="1" applyAlignment="1" applyProtection="1">
      <alignment horizontal="center" vertical="center"/>
    </xf>
    <xf numFmtId="173" fontId="1" fillId="5" borderId="36" xfId="9" applyNumberFormat="1" applyFill="1" applyBorder="1" applyAlignment="1" applyProtection="1">
      <alignment horizontal="center" vertical="center"/>
      <protection locked="0"/>
    </xf>
    <xf numFmtId="173" fontId="1" fillId="5" borderId="52" xfId="9" applyNumberFormat="1" applyFill="1" applyBorder="1" applyAlignment="1" applyProtection="1">
      <alignment horizontal="center" vertical="center"/>
      <protection locked="0"/>
    </xf>
    <xf numFmtId="173" fontId="1" fillId="5" borderId="5" xfId="9" applyNumberFormat="1" applyFill="1" applyBorder="1" applyAlignment="1" applyProtection="1">
      <alignment horizontal="center" vertical="center"/>
      <protection locked="0"/>
    </xf>
    <xf numFmtId="173" fontId="1" fillId="5" borderId="15" xfId="9" applyNumberFormat="1" applyFill="1" applyBorder="1" applyAlignment="1" applyProtection="1">
      <alignment horizontal="center" vertical="center"/>
      <protection locked="0"/>
    </xf>
    <xf numFmtId="0" fontId="31" fillId="8" borderId="29" xfId="9" applyFont="1" applyFill="1" applyBorder="1" applyAlignment="1">
      <alignment horizontal="left" vertical="center"/>
    </xf>
    <xf numFmtId="0" fontId="31" fillId="8" borderId="11" xfId="9" applyFont="1" applyFill="1" applyBorder="1" applyAlignment="1">
      <alignment horizontal="left" vertical="center"/>
    </xf>
    <xf numFmtId="0" fontId="31" fillId="8" borderId="13" xfId="9" applyFont="1" applyFill="1" applyBorder="1" applyAlignment="1">
      <alignment horizontal="left" vertical="center"/>
    </xf>
    <xf numFmtId="0" fontId="2" fillId="4" borderId="1" xfId="9" applyFont="1" applyFill="1" applyBorder="1" applyAlignment="1">
      <alignment horizontal="center" vertical="center"/>
    </xf>
    <xf numFmtId="0" fontId="2" fillId="4" borderId="1" xfId="9" applyFont="1" applyFill="1" applyBorder="1" applyAlignment="1">
      <alignment horizontal="center"/>
    </xf>
    <xf numFmtId="0" fontId="6" fillId="8" borderId="1" xfId="2" applyFont="1" applyFill="1" applyBorder="1" applyAlignment="1">
      <alignment horizontal="center" vertical="center"/>
    </xf>
    <xf numFmtId="0" fontId="6" fillId="8" borderId="3" xfId="2" applyFont="1" applyFill="1" applyBorder="1" applyAlignment="1">
      <alignment horizontal="center" vertical="center"/>
    </xf>
    <xf numFmtId="0" fontId="6" fillId="8" borderId="4" xfId="2" applyFont="1" applyFill="1" applyBorder="1" applyAlignment="1">
      <alignment horizontal="center" vertical="center"/>
    </xf>
    <xf numFmtId="0" fontId="6" fillId="8" borderId="5" xfId="2" applyFont="1" applyFill="1" applyBorder="1" applyAlignment="1">
      <alignment horizontal="center" vertical="center"/>
    </xf>
    <xf numFmtId="0" fontId="2" fillId="12" borderId="64" xfId="9" applyFont="1" applyFill="1" applyBorder="1" applyAlignment="1">
      <alignment horizontal="left" vertical="center"/>
    </xf>
    <xf numFmtId="0" fontId="2" fillId="12" borderId="10" xfId="9" applyFont="1" applyFill="1" applyBorder="1" applyAlignment="1">
      <alignment horizontal="left" vertical="center"/>
    </xf>
    <xf numFmtId="0" fontId="19" fillId="11" borderId="4" xfId="0" applyFont="1" applyFill="1" applyBorder="1" applyAlignment="1">
      <alignment horizontal="left"/>
    </xf>
    <xf numFmtId="0" fontId="20" fillId="10" borderId="3" xfId="0" applyFont="1" applyFill="1" applyBorder="1" applyAlignment="1">
      <alignment horizontal="center"/>
    </xf>
    <xf numFmtId="0" fontId="20" fillId="10" borderId="4" xfId="0" applyFont="1" applyFill="1" applyBorder="1" applyAlignment="1">
      <alignment horizontal="center"/>
    </xf>
    <xf numFmtId="0" fontId="1" fillId="0" borderId="47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4" fillId="8" borderId="29" xfId="0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/>
    </xf>
    <xf numFmtId="0" fontId="1" fillId="7" borderId="37" xfId="0" applyFont="1" applyFill="1" applyBorder="1" applyAlignment="1">
      <alignment horizontal="center"/>
    </xf>
    <xf numFmtId="0" fontId="1" fillId="7" borderId="56" xfId="0" applyFont="1" applyFill="1" applyBorder="1" applyAlignment="1">
      <alignment horizontal="center"/>
    </xf>
    <xf numFmtId="0" fontId="1" fillId="7" borderId="53" xfId="0" applyFont="1" applyFill="1" applyBorder="1" applyAlignment="1">
      <alignment horizontal="center"/>
    </xf>
    <xf numFmtId="0" fontId="1" fillId="7" borderId="54" xfId="0" applyFont="1" applyFill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0" fontId="6" fillId="8" borderId="8" xfId="9" applyNumberFormat="1" applyFont="1" applyFill="1" applyBorder="1" applyAlignment="1" applyProtection="1">
      <alignment horizontal="center" vertical="center"/>
      <protection locked="0"/>
    </xf>
    <xf numFmtId="10" fontId="6" fillId="8" borderId="66" xfId="9" applyNumberFormat="1" applyFont="1" applyFill="1" applyBorder="1" applyAlignment="1" applyProtection="1">
      <alignment horizontal="center" vertical="center"/>
      <protection locked="0"/>
    </xf>
    <xf numFmtId="0" fontId="4" fillId="4" borderId="63" xfId="9" applyFont="1" applyFill="1" applyBorder="1" applyAlignment="1" applyProtection="1">
      <alignment horizontal="left" vertical="center"/>
      <protection locked="0"/>
    </xf>
    <xf numFmtId="0" fontId="4" fillId="4" borderId="64" xfId="9" applyFont="1" applyFill="1" applyBorder="1" applyAlignment="1" applyProtection="1">
      <alignment horizontal="left" vertical="center"/>
      <protection locked="0"/>
    </xf>
    <xf numFmtId="0" fontId="6" fillId="6" borderId="62" xfId="9" applyFont="1" applyFill="1" applyBorder="1" applyAlignment="1" applyProtection="1">
      <alignment horizontal="center" vertical="center" wrapText="1"/>
      <protection locked="0"/>
    </xf>
    <xf numFmtId="0" fontId="1" fillId="6" borderId="62" xfId="9" applyFill="1" applyBorder="1" applyAlignment="1">
      <alignment horizontal="center" vertical="center" wrapText="1"/>
    </xf>
    <xf numFmtId="0" fontId="2" fillId="6" borderId="1" xfId="9" applyFont="1" applyFill="1" applyBorder="1" applyAlignment="1" applyProtection="1">
      <alignment horizontal="center" vertical="center"/>
      <protection locked="0"/>
    </xf>
    <xf numFmtId="178" fontId="2" fillId="6" borderId="1" xfId="9" applyNumberFormat="1" applyFont="1" applyFill="1" applyBorder="1" applyAlignment="1" applyProtection="1">
      <alignment horizontal="center" vertical="center" wrapText="1"/>
      <protection locked="0"/>
    </xf>
    <xf numFmtId="178" fontId="2" fillId="6" borderId="15" xfId="9" applyNumberFormat="1" applyFont="1" applyFill="1" applyBorder="1" applyAlignment="1" applyProtection="1">
      <alignment horizontal="center" vertical="center" wrapText="1"/>
      <protection locked="0"/>
    </xf>
    <xf numFmtId="0" fontId="53" fillId="12" borderId="3" xfId="0" applyFont="1" applyFill="1" applyBorder="1" applyAlignment="1">
      <alignment horizontal="center"/>
    </xf>
    <xf numFmtId="0" fontId="53" fillId="12" borderId="4" xfId="0" applyFont="1" applyFill="1" applyBorder="1" applyAlignment="1">
      <alignment horizontal="center"/>
    </xf>
    <xf numFmtId="0" fontId="53" fillId="12" borderId="5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0" fontId="6" fillId="12" borderId="36" xfId="0" applyFont="1" applyFill="1" applyBorder="1" applyAlignment="1">
      <alignment horizontal="center"/>
    </xf>
    <xf numFmtId="0" fontId="6" fillId="6" borderId="29" xfId="22" applyFont="1" applyFill="1" applyBorder="1" applyAlignment="1">
      <alignment horizontal="left" vertical="top"/>
    </xf>
    <xf numFmtId="0" fontId="6" fillId="6" borderId="11" xfId="22" applyFont="1" applyFill="1" applyBorder="1" applyAlignment="1">
      <alignment horizontal="left" vertical="top"/>
    </xf>
    <xf numFmtId="0" fontId="6" fillId="6" borderId="13" xfId="22" applyFont="1" applyFill="1" applyBorder="1" applyAlignment="1">
      <alignment horizontal="left" vertical="top"/>
    </xf>
    <xf numFmtId="174" fontId="6" fillId="7" borderId="29" xfId="22" applyNumberFormat="1" applyFont="1" applyFill="1" applyBorder="1" applyAlignment="1">
      <alignment horizontal="right" vertical="top"/>
    </xf>
    <xf numFmtId="174" fontId="6" fillId="7" borderId="11" xfId="22" applyNumberFormat="1" applyFont="1" applyFill="1" applyBorder="1" applyAlignment="1">
      <alignment horizontal="right" vertical="top"/>
    </xf>
    <xf numFmtId="0" fontId="4" fillId="5" borderId="0" xfId="9" applyFont="1" applyFill="1" applyAlignment="1" applyProtection="1"/>
    <xf numFmtId="0" fontId="1" fillId="0" borderId="0" xfId="9" applyAlignment="1" applyProtection="1"/>
    <xf numFmtId="0" fontId="4" fillId="4" borderId="0" xfId="9" applyFont="1" applyFill="1" applyAlignment="1" applyProtection="1"/>
    <xf numFmtId="174" fontId="4" fillId="12" borderId="78" xfId="22" applyNumberFormat="1" applyFont="1" applyFill="1" applyBorder="1" applyAlignment="1">
      <alignment horizontal="left"/>
    </xf>
    <xf numFmtId="174" fontId="4" fillId="12" borderId="75" xfId="22" applyNumberFormat="1" applyFont="1" applyFill="1" applyBorder="1" applyAlignment="1">
      <alignment horizontal="left"/>
    </xf>
    <xf numFmtId="174" fontId="4" fillId="12" borderId="94" xfId="22" applyNumberFormat="1" applyFont="1" applyFill="1" applyBorder="1" applyAlignment="1">
      <alignment horizontal="left"/>
    </xf>
    <xf numFmtId="174" fontId="4" fillId="12" borderId="88" xfId="22" applyNumberFormat="1" applyFont="1" applyFill="1" applyBorder="1" applyAlignment="1">
      <alignment horizontal="left"/>
    </xf>
    <xf numFmtId="174" fontId="4" fillId="12" borderId="84" xfId="22" applyNumberFormat="1" applyFont="1" applyFill="1" applyBorder="1" applyAlignment="1">
      <alignment horizontal="left"/>
    </xf>
    <xf numFmtId="174" fontId="4" fillId="12" borderId="82" xfId="22" applyNumberFormat="1" applyFont="1" applyFill="1" applyBorder="1" applyAlignment="1">
      <alignment horizontal="left"/>
    </xf>
    <xf numFmtId="0" fontId="6" fillId="24" borderId="18" xfId="22" applyFont="1" applyFill="1" applyBorder="1" applyAlignment="1">
      <alignment horizontal="left" vertical="top" wrapText="1"/>
    </xf>
    <xf numFmtId="174" fontId="6" fillId="7" borderId="27" xfId="22" applyNumberFormat="1" applyFont="1" applyFill="1" applyBorder="1" applyAlignment="1">
      <alignment horizontal="right" vertical="top"/>
    </xf>
    <xf numFmtId="174" fontId="6" fillId="7" borderId="28" xfId="22" applyNumberFormat="1" applyFont="1" applyFill="1" applyBorder="1" applyAlignment="1">
      <alignment horizontal="right" vertical="top"/>
    </xf>
    <xf numFmtId="174" fontId="6" fillId="7" borderId="37" xfId="22" applyNumberFormat="1" applyFont="1" applyFill="1" applyBorder="1" applyAlignment="1">
      <alignment horizontal="right" vertical="top"/>
    </xf>
    <xf numFmtId="174" fontId="4" fillId="12" borderId="20" xfId="22" applyNumberFormat="1" applyFont="1" applyFill="1" applyBorder="1" applyAlignment="1">
      <alignment horizontal="left"/>
    </xf>
    <xf numFmtId="174" fontId="4" fillId="12" borderId="4" xfId="22" applyNumberFormat="1" applyFont="1" applyFill="1" applyBorder="1" applyAlignment="1">
      <alignment horizontal="left"/>
    </xf>
    <xf numFmtId="174" fontId="4" fillId="12" borderId="24" xfId="22" applyNumberFormat="1" applyFont="1" applyFill="1" applyBorder="1" applyAlignment="1">
      <alignment horizontal="left"/>
    </xf>
    <xf numFmtId="0" fontId="4" fillId="0" borderId="20" xfId="22" applyFont="1" applyBorder="1" applyAlignment="1">
      <alignment horizontal="left" vertical="top" wrapText="1"/>
    </xf>
    <xf numFmtId="0" fontId="4" fillId="0" borderId="4" xfId="22" applyFont="1" applyBorder="1" applyAlignment="1">
      <alignment horizontal="left" vertical="top" wrapText="1"/>
    </xf>
    <xf numFmtId="0" fontId="4" fillId="0" borderId="7" xfId="22" applyFont="1" applyBorder="1" applyAlignment="1">
      <alignment horizontal="left" vertical="top" wrapText="1"/>
    </xf>
    <xf numFmtId="0" fontId="0" fillId="0" borderId="63" xfId="22" applyFont="1" applyBorder="1" applyAlignment="1">
      <alignment horizontal="left" vertical="top" wrapText="1"/>
    </xf>
    <xf numFmtId="0" fontId="1" fillId="0" borderId="7" xfId="22" applyFont="1" applyBorder="1" applyAlignment="1">
      <alignment horizontal="left" vertical="top" wrapText="1"/>
    </xf>
    <xf numFmtId="174" fontId="6" fillId="7" borderId="29" xfId="22" applyNumberFormat="1" applyFont="1" applyFill="1" applyBorder="1" applyAlignment="1">
      <alignment horizontal="left"/>
    </xf>
    <xf numFmtId="174" fontId="6" fillId="7" borderId="11" xfId="22" applyNumberFormat="1" applyFont="1" applyFill="1" applyBorder="1" applyAlignment="1">
      <alignment horizontal="left"/>
    </xf>
    <xf numFmtId="174" fontId="6" fillId="7" borderId="18" xfId="22" applyNumberFormat="1" applyFont="1" applyFill="1" applyBorder="1" applyAlignment="1">
      <alignment horizontal="left"/>
    </xf>
    <xf numFmtId="174" fontId="6" fillId="23" borderId="92" xfId="22" applyNumberFormat="1" applyFont="1" applyFill="1" applyBorder="1" applyAlignment="1">
      <alignment horizontal="left"/>
    </xf>
    <xf numFmtId="174" fontId="6" fillId="23" borderId="42" xfId="22" applyNumberFormat="1" applyFont="1" applyFill="1" applyBorder="1" applyAlignment="1">
      <alignment horizontal="left"/>
    </xf>
    <xf numFmtId="174" fontId="6" fillId="23" borderId="93" xfId="22" applyNumberFormat="1" applyFont="1" applyFill="1" applyBorder="1" applyAlignment="1">
      <alignment horizontal="left"/>
    </xf>
    <xf numFmtId="165" fontId="6" fillId="23" borderId="18" xfId="22" applyNumberFormat="1" applyFont="1" applyFill="1" applyBorder="1" applyAlignment="1">
      <alignment horizontal="left"/>
    </xf>
    <xf numFmtId="0" fontId="2" fillId="6" borderId="29" xfId="22" applyFont="1" applyFill="1" applyBorder="1" applyAlignment="1">
      <alignment horizontal="left" vertical="top"/>
    </xf>
    <xf numFmtId="0" fontId="2" fillId="6" borderId="11" xfId="22" applyFont="1" applyFill="1" applyBorder="1" applyAlignment="1">
      <alignment horizontal="left" vertical="top"/>
    </xf>
    <xf numFmtId="0" fontId="4" fillId="0" borderId="24" xfId="22" applyFont="1" applyBorder="1" applyAlignment="1">
      <alignment horizontal="left" vertical="top" wrapText="1"/>
    </xf>
    <xf numFmtId="0" fontId="4" fillId="0" borderId="63" xfId="22" applyFont="1" applyBorder="1" applyAlignment="1">
      <alignment horizontal="left" vertical="top" wrapText="1"/>
    </xf>
    <xf numFmtId="174" fontId="6" fillId="23" borderId="29" xfId="22" applyNumberFormat="1" applyFont="1" applyFill="1" applyBorder="1" applyAlignment="1">
      <alignment horizontal="left"/>
    </xf>
    <xf numFmtId="174" fontId="6" fillId="23" borderId="11" xfId="22" applyNumberFormat="1" applyFont="1" applyFill="1" applyBorder="1" applyAlignment="1">
      <alignment horizontal="left"/>
    </xf>
    <xf numFmtId="165" fontId="6" fillId="23" borderId="11" xfId="22" applyNumberFormat="1" applyFont="1" applyFill="1" applyBorder="1" applyAlignment="1">
      <alignment horizontal="left"/>
    </xf>
    <xf numFmtId="174" fontId="6" fillId="23" borderId="74" xfId="22" applyNumberFormat="1" applyFont="1" applyFill="1" applyBorder="1" applyAlignment="1">
      <alignment horizontal="left"/>
    </xf>
    <xf numFmtId="174" fontId="6" fillId="23" borderId="18" xfId="22" applyNumberFormat="1" applyFont="1" applyFill="1" applyBorder="1" applyAlignment="1">
      <alignment horizontal="left"/>
    </xf>
    <xf numFmtId="174" fontId="6" fillId="23" borderId="19" xfId="22" applyNumberFormat="1" applyFont="1" applyFill="1" applyBorder="1" applyAlignment="1">
      <alignment horizontal="left"/>
    </xf>
    <xf numFmtId="165" fontId="6" fillId="23" borderId="0" xfId="22" applyNumberFormat="1" applyFont="1" applyFill="1" applyAlignment="1">
      <alignment horizontal="left"/>
    </xf>
    <xf numFmtId="174" fontId="6" fillId="23" borderId="13" xfId="22" applyNumberFormat="1" applyFont="1" applyFill="1" applyBorder="1" applyAlignment="1">
      <alignment horizontal="left"/>
    </xf>
    <xf numFmtId="0" fontId="4" fillId="0" borderId="21" xfId="22" applyFont="1" applyBorder="1" applyAlignment="1">
      <alignment horizontal="left" vertical="top" wrapText="1"/>
    </xf>
    <xf numFmtId="0" fontId="4" fillId="0" borderId="22" xfId="22" applyFont="1" applyBorder="1" applyAlignment="1">
      <alignment horizontal="left" vertical="top" wrapText="1"/>
    </xf>
    <xf numFmtId="0" fontId="4" fillId="0" borderId="81" xfId="22" applyFont="1" applyBorder="1" applyAlignment="1">
      <alignment horizontal="left" vertical="top" wrapText="1"/>
    </xf>
    <xf numFmtId="0" fontId="70" fillId="6" borderId="20" xfId="22" applyFont="1" applyFill="1" applyBorder="1" applyAlignment="1">
      <alignment horizontal="left" vertical="top" wrapText="1"/>
    </xf>
    <xf numFmtId="0" fontId="70" fillId="6" borderId="4" xfId="22" applyFont="1" applyFill="1" applyBorder="1" applyAlignment="1">
      <alignment horizontal="left" vertical="top" wrapText="1"/>
    </xf>
    <xf numFmtId="0" fontId="70" fillId="6" borderId="24" xfId="22" applyFont="1" applyFill="1" applyBorder="1" applyAlignment="1">
      <alignment horizontal="left" vertical="top" wrapText="1"/>
    </xf>
    <xf numFmtId="0" fontId="2" fillId="0" borderId="88" xfId="22" applyFont="1" applyBorder="1" applyAlignment="1">
      <alignment horizontal="left" vertical="top" wrapText="1"/>
    </xf>
    <xf numFmtId="0" fontId="2" fillId="0" borderId="84" xfId="22" applyFont="1" applyBorder="1" applyAlignment="1">
      <alignment horizontal="left" vertical="top" wrapText="1"/>
    </xf>
    <xf numFmtId="0" fontId="68" fillId="23" borderId="18" xfId="22" applyFont="1" applyFill="1" applyBorder="1" applyAlignment="1">
      <alignment horizontal="left"/>
    </xf>
    <xf numFmtId="0" fontId="68" fillId="23" borderId="19" xfId="22" applyFont="1" applyFill="1" applyBorder="1" applyAlignment="1">
      <alignment horizontal="left"/>
    </xf>
    <xf numFmtId="0" fontId="2" fillId="0" borderId="17" xfId="22" applyFont="1" applyBorder="1" applyAlignment="1">
      <alignment horizontal="left" vertical="top" wrapText="1"/>
    </xf>
    <xf numFmtId="0" fontId="2" fillId="0" borderId="0" xfId="22" applyFont="1" applyAlignment="1">
      <alignment horizontal="left" vertical="top" wrapText="1"/>
    </xf>
    <xf numFmtId="174" fontId="6" fillId="23" borderId="29" xfId="22" applyNumberFormat="1" applyFont="1" applyFill="1" applyBorder="1" applyAlignment="1">
      <alignment horizontal="right" vertical="top"/>
    </xf>
    <xf numFmtId="174" fontId="6" fillId="23" borderId="11" xfId="22" applyNumberFormat="1" applyFont="1" applyFill="1" applyBorder="1" applyAlignment="1">
      <alignment horizontal="right" vertical="top"/>
    </xf>
    <xf numFmtId="0" fontId="6" fillId="0" borderId="64" xfId="22" applyFont="1" applyBorder="1" applyAlignment="1">
      <alignment horizontal="left" vertical="top" wrapText="1"/>
    </xf>
    <xf numFmtId="0" fontId="6" fillId="0" borderId="10" xfId="22" applyFont="1" applyBorder="1" applyAlignment="1">
      <alignment horizontal="left" vertical="top" wrapText="1"/>
    </xf>
    <xf numFmtId="0" fontId="6" fillId="0" borderId="76" xfId="22" applyFont="1" applyBorder="1" applyAlignment="1">
      <alignment horizontal="left" vertical="top" wrapText="1"/>
    </xf>
    <xf numFmtId="0" fontId="4" fillId="0" borderId="20" xfId="22" applyFont="1" applyBorder="1" applyAlignment="1">
      <alignment horizontal="left" vertical="top"/>
    </xf>
    <xf numFmtId="0" fontId="4" fillId="0" borderId="4" xfId="22" applyFont="1" applyBorder="1" applyAlignment="1">
      <alignment horizontal="left" vertical="top"/>
    </xf>
    <xf numFmtId="0" fontId="4" fillId="0" borderId="24" xfId="22" applyFont="1" applyBorder="1" applyAlignment="1">
      <alignment horizontal="left" vertical="top"/>
    </xf>
    <xf numFmtId="0" fontId="6" fillId="6" borderId="50" xfId="22" applyFont="1" applyFill="1" applyBorder="1" applyAlignment="1">
      <alignment horizontal="left" vertical="top"/>
    </xf>
    <xf numFmtId="0" fontId="6" fillId="6" borderId="73" xfId="22" applyFont="1" applyFill="1" applyBorder="1" applyAlignment="1">
      <alignment horizontal="left" vertical="top"/>
    </xf>
    <xf numFmtId="0" fontId="65" fillId="8" borderId="0" xfId="9" applyFont="1" applyFill="1"/>
    <xf numFmtId="0" fontId="6" fillId="0" borderId="29" xfId="22" applyFont="1" applyBorder="1" applyAlignment="1">
      <alignment horizontal="center" vertical="top" wrapText="1"/>
    </xf>
    <xf numFmtId="0" fontId="1" fillId="0" borderId="11" xfId="9" applyBorder="1" applyAlignment="1">
      <alignment horizontal="center"/>
    </xf>
    <xf numFmtId="0" fontId="1" fillId="0" borderId="13" xfId="9" applyBorder="1" applyAlignment="1">
      <alignment horizontal="center"/>
    </xf>
    <xf numFmtId="0" fontId="1" fillId="0" borderId="78" xfId="22" applyFont="1" applyBorder="1" applyAlignment="1">
      <alignment horizontal="left" vertical="top"/>
    </xf>
    <xf numFmtId="0" fontId="1" fillId="0" borderId="75" xfId="22" applyFont="1" applyBorder="1" applyAlignment="1">
      <alignment horizontal="left" vertical="top"/>
    </xf>
    <xf numFmtId="0" fontId="6" fillId="0" borderId="27" xfId="22" applyFont="1" applyBorder="1" applyAlignment="1">
      <alignment horizontal="left" vertical="top" wrapText="1"/>
    </xf>
    <xf numFmtId="0" fontId="6" fillId="0" borderId="28" xfId="22" applyFont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6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9" fillId="19" borderId="1" xfId="0" applyFont="1" applyFill="1" applyBorder="1" applyAlignment="1">
      <alignment horizontal="center" vertical="center" wrapText="1"/>
    </xf>
    <xf numFmtId="0" fontId="45" fillId="19" borderId="1" xfId="0" applyFont="1" applyFill="1" applyBorder="1" applyAlignment="1">
      <alignment horizontal="center" vertical="center" wrapText="1"/>
    </xf>
    <xf numFmtId="0" fontId="43" fillId="19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5" fillId="0" borderId="57" xfId="0" applyFont="1" applyBorder="1" applyAlignment="1">
      <alignment horizontal="center" vertical="center" textRotation="90" wrapText="1"/>
    </xf>
    <xf numFmtId="0" fontId="55" fillId="0" borderId="58" xfId="0" applyFont="1" applyBorder="1" applyAlignment="1">
      <alignment horizontal="center" vertical="center" textRotation="90" wrapText="1"/>
    </xf>
    <xf numFmtId="0" fontId="45" fillId="12" borderId="57" xfId="0" applyFont="1" applyFill="1" applyBorder="1" applyAlignment="1">
      <alignment horizontal="center" vertical="center" wrapText="1"/>
    </xf>
    <xf numFmtId="0" fontId="45" fillId="12" borderId="59" xfId="0" applyFont="1" applyFill="1" applyBorder="1" applyAlignment="1">
      <alignment horizontal="center" vertical="center" wrapText="1"/>
    </xf>
    <xf numFmtId="0" fontId="45" fillId="12" borderId="58" xfId="0" applyFont="1" applyFill="1" applyBorder="1" applyAlignment="1">
      <alignment horizontal="center" vertical="center" wrapText="1"/>
    </xf>
    <xf numFmtId="0" fontId="19" fillId="12" borderId="57" xfId="0" applyFont="1" applyFill="1" applyBorder="1" applyAlignment="1">
      <alignment horizontal="center" vertical="center" wrapText="1"/>
    </xf>
    <xf numFmtId="0" fontId="19" fillId="12" borderId="59" xfId="0" applyFont="1" applyFill="1" applyBorder="1" applyAlignment="1">
      <alignment horizontal="center" vertical="center" wrapText="1"/>
    </xf>
    <xf numFmtId="0" fontId="19" fillId="12" borderId="58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vertical="center" wrapText="1"/>
    </xf>
    <xf numFmtId="0" fontId="55" fillId="0" borderId="1" xfId="0" applyFont="1" applyBorder="1" applyAlignment="1">
      <alignment horizontal="center" vertical="center" textRotation="90" wrapText="1"/>
    </xf>
    <xf numFmtId="0" fontId="55" fillId="19" borderId="1" xfId="0" applyFont="1" applyFill="1" applyBorder="1" applyAlignment="1">
      <alignment vertical="center" wrapText="1"/>
    </xf>
    <xf numFmtId="0" fontId="56" fillId="0" borderId="49" xfId="0" applyFont="1" applyBorder="1" applyAlignment="1">
      <alignment horizontal="justify" vertical="center" wrapText="1"/>
    </xf>
    <xf numFmtId="0" fontId="56" fillId="0" borderId="50" xfId="0" applyFont="1" applyBorder="1" applyAlignment="1">
      <alignment horizontal="justify" vertical="center" wrapText="1"/>
    </xf>
    <xf numFmtId="0" fontId="56" fillId="0" borderId="17" xfId="0" applyFont="1" applyBorder="1" applyAlignment="1">
      <alignment horizontal="justify" vertical="center" wrapText="1"/>
    </xf>
    <xf numFmtId="0" fontId="56" fillId="0" borderId="0" xfId="0" applyFont="1" applyAlignment="1">
      <alignment horizontal="justify" vertical="center" wrapText="1"/>
    </xf>
    <xf numFmtId="0" fontId="55" fillId="12" borderId="57" xfId="0" applyFont="1" applyFill="1" applyBorder="1" applyAlignment="1">
      <alignment vertical="center" wrapText="1"/>
    </xf>
    <xf numFmtId="0" fontId="55" fillId="12" borderId="59" xfId="0" applyFont="1" applyFill="1" applyBorder="1" applyAlignment="1">
      <alignment vertical="center" wrapText="1"/>
    </xf>
    <xf numFmtId="0" fontId="55" fillId="12" borderId="58" xfId="0" applyFont="1" applyFill="1" applyBorder="1" applyAlignment="1">
      <alignment vertical="center" wrapText="1"/>
    </xf>
  </cellXfs>
  <cellStyles count="25">
    <cellStyle name="Euro" xfId="18"/>
    <cellStyle name="Komma 2" xfId="17"/>
    <cellStyle name="Komma 3" xfId="11"/>
    <cellStyle name="Link 2" xfId="8"/>
    <cellStyle name="Prozent" xfId="1" builtinId="5"/>
    <cellStyle name="Prozent 2" xfId="6"/>
    <cellStyle name="Prozent 2 2" xfId="13"/>
    <cellStyle name="Prozent 2 3" xfId="23"/>
    <cellStyle name="Prozent 3" xfId="19"/>
    <cellStyle name="Prozent 3 2" xfId="20"/>
    <cellStyle name="Prozent 5" xfId="10"/>
    <cellStyle name="Standard" xfId="0" builtinId="0"/>
    <cellStyle name="Standard 2" xfId="2"/>
    <cellStyle name="Standard 2 2 2" xfId="5"/>
    <cellStyle name="Standard 3" xfId="3"/>
    <cellStyle name="Standard 4" xfId="4"/>
    <cellStyle name="Standard 4 2" xfId="22"/>
    <cellStyle name="Standard 4 3" xfId="21"/>
    <cellStyle name="Standard 5" xfId="7"/>
    <cellStyle name="Standard 5 2" xfId="15"/>
    <cellStyle name="Standard 6" xfId="12"/>
    <cellStyle name="Standard 7" xfId="9"/>
    <cellStyle name="Währung" xfId="16" builtinId="4"/>
    <cellStyle name="Währung 2" xfId="14"/>
    <cellStyle name="Währung 2 2" xfId="24"/>
  </cellStyles>
  <dxfs count="0"/>
  <tableStyles count="0" defaultTableStyle="TableStyleMedium2" defaultPivotStyle="PivotStyleLight16"/>
  <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55"/>
  <sheetViews>
    <sheetView showGridLines="0" topLeftCell="A16" zoomScaleNormal="100" workbookViewId="0">
      <selection activeCell="E37" sqref="E37"/>
    </sheetView>
  </sheetViews>
  <sheetFormatPr baseColWidth="10" defaultColWidth="11.42578125" defaultRowHeight="14.25" x14ac:dyDescent="0.2"/>
  <cols>
    <col min="1" max="1" width="5.28515625" style="68" customWidth="1"/>
    <col min="2" max="2" width="37.7109375" style="68" customWidth="1"/>
    <col min="3" max="3" width="16.5703125" style="68" customWidth="1"/>
    <col min="4" max="5" width="15.28515625" style="68" customWidth="1"/>
    <col min="6" max="6" width="15.28515625" style="68" bestFit="1" customWidth="1"/>
    <col min="7" max="7" width="16.28515625" style="68" bestFit="1" customWidth="1"/>
    <col min="8" max="8" width="2.85546875" style="68" customWidth="1"/>
    <col min="9" max="9" width="11.42578125" style="68"/>
    <col min="10" max="10" width="13.85546875" style="68" customWidth="1"/>
    <col min="11" max="11" width="16.28515625" style="68" bestFit="1" customWidth="1"/>
    <col min="12" max="13" width="11.42578125" style="68"/>
    <col min="14" max="14" width="14.42578125" style="68" bestFit="1" customWidth="1"/>
    <col min="15" max="16384" width="11.42578125" style="68"/>
  </cols>
  <sheetData>
    <row r="1" spans="1:14" ht="15" x14ac:dyDescent="0.25">
      <c r="A1" s="65" t="s">
        <v>0</v>
      </c>
      <c r="B1" s="66"/>
      <c r="C1" s="763" t="s">
        <v>1</v>
      </c>
      <c r="D1" s="768"/>
      <c r="E1" s="768"/>
      <c r="F1" s="768"/>
      <c r="G1" s="764"/>
      <c r="H1" s="1" t="s">
        <v>2</v>
      </c>
      <c r="I1" s="67"/>
      <c r="J1" s="67"/>
      <c r="K1" s="67"/>
    </row>
    <row r="2" spans="1:14" ht="15" x14ac:dyDescent="0.25">
      <c r="B2" s="6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0.25" x14ac:dyDescent="0.2">
      <c r="A3" s="769" t="s">
        <v>3</v>
      </c>
      <c r="B3" s="770"/>
      <c r="C3" s="770"/>
      <c r="D3" s="770"/>
      <c r="E3" s="770"/>
      <c r="F3" s="770"/>
      <c r="G3" s="771"/>
      <c r="H3" s="67"/>
      <c r="I3" s="67"/>
      <c r="J3" s="67"/>
      <c r="K3" s="67"/>
      <c r="M3" s="67"/>
      <c r="N3" s="67"/>
    </row>
    <row r="4" spans="1:14" x14ac:dyDescent="0.2">
      <c r="B4" s="70"/>
      <c r="C4" s="70"/>
      <c r="D4" s="70"/>
      <c r="E4" s="70"/>
      <c r="F4" s="70"/>
      <c r="G4" s="71"/>
      <c r="H4" s="67"/>
      <c r="I4" s="67"/>
      <c r="J4" s="67"/>
      <c r="K4" s="67"/>
      <c r="L4" s="67"/>
      <c r="M4" s="67"/>
      <c r="N4" s="67"/>
    </row>
    <row r="5" spans="1:14" ht="15" x14ac:dyDescent="0.25">
      <c r="A5" s="754" t="s">
        <v>4</v>
      </c>
      <c r="B5" s="755"/>
      <c r="C5" s="755"/>
      <c r="D5" s="755"/>
      <c r="E5" s="755"/>
      <c r="F5" s="755"/>
      <c r="G5" s="756"/>
      <c r="H5" s="72"/>
      <c r="I5" s="72"/>
      <c r="J5" s="72"/>
      <c r="K5" s="67"/>
      <c r="L5" s="67"/>
      <c r="M5" s="67"/>
      <c r="N5" s="67"/>
    </row>
    <row r="6" spans="1:14" s="73" customFormat="1" ht="7.5" customHeight="1" x14ac:dyDescent="0.2"/>
    <row r="7" spans="1:14" x14ac:dyDescent="0.2">
      <c r="A7" s="74" t="s">
        <v>5</v>
      </c>
      <c r="B7" s="75" t="s">
        <v>6</v>
      </c>
      <c r="C7" s="76" t="e">
        <f>#REF!</f>
        <v>#REF!</v>
      </c>
      <c r="D7" s="70"/>
      <c r="E7" s="70"/>
      <c r="F7" s="70"/>
      <c r="G7" s="71"/>
      <c r="H7" s="77"/>
      <c r="I7" s="78"/>
      <c r="J7" s="79"/>
      <c r="K7" s="67"/>
      <c r="L7" s="67"/>
      <c r="M7" s="67"/>
      <c r="N7" s="67"/>
    </row>
    <row r="8" spans="1:14" x14ac:dyDescent="0.2">
      <c r="A8" s="74" t="s">
        <v>7</v>
      </c>
      <c r="B8" s="80" t="s">
        <v>8</v>
      </c>
      <c r="C8" s="81">
        <v>365</v>
      </c>
      <c r="D8" s="70"/>
      <c r="E8" s="70"/>
      <c r="F8" s="70"/>
      <c r="G8" s="71"/>
      <c r="H8" s="77"/>
      <c r="I8" s="78"/>
      <c r="J8" s="79"/>
      <c r="K8" s="67"/>
      <c r="L8" s="67"/>
      <c r="M8" s="67"/>
      <c r="N8" s="67"/>
    </row>
    <row r="9" spans="1:14" x14ac:dyDescent="0.2">
      <c r="A9" s="74" t="s">
        <v>9</v>
      </c>
      <c r="B9" s="80" t="s">
        <v>10</v>
      </c>
      <c r="C9" s="147">
        <v>0.97499999999999998</v>
      </c>
      <c r="D9" s="70"/>
      <c r="E9" s="70"/>
      <c r="F9" s="70"/>
      <c r="G9" s="71"/>
      <c r="H9" s="77"/>
      <c r="I9" s="78"/>
      <c r="J9" s="79"/>
      <c r="K9" s="67"/>
      <c r="L9" s="67"/>
      <c r="M9" s="67"/>
      <c r="N9" s="67"/>
    </row>
    <row r="10" spans="1:14" x14ac:dyDescent="0.2">
      <c r="A10" s="74" t="s">
        <v>11</v>
      </c>
      <c r="B10" s="80" t="s">
        <v>12</v>
      </c>
      <c r="C10" s="82" t="e">
        <f>C7*C8*C9</f>
        <v>#REF!</v>
      </c>
      <c r="D10" s="70"/>
      <c r="E10" s="70"/>
      <c r="F10" s="70"/>
      <c r="G10" s="71"/>
      <c r="H10" s="77"/>
      <c r="I10" s="78"/>
      <c r="J10" s="79"/>
      <c r="K10" s="67"/>
      <c r="L10" s="67"/>
      <c r="M10" s="67"/>
      <c r="N10" s="67"/>
    </row>
    <row r="11" spans="1:14" x14ac:dyDescent="0.2">
      <c r="A11" s="74" t="s">
        <v>13</v>
      </c>
      <c r="B11" s="80" t="s">
        <v>14</v>
      </c>
      <c r="C11" s="83">
        <v>30.42</v>
      </c>
      <c r="D11" s="70"/>
      <c r="E11" s="70"/>
      <c r="F11" s="70"/>
      <c r="G11" s="71"/>
      <c r="H11" s="77"/>
      <c r="I11" s="78"/>
      <c r="J11" s="79"/>
      <c r="K11" s="67"/>
      <c r="L11" s="67"/>
      <c r="M11" s="67"/>
      <c r="N11" s="67"/>
    </row>
    <row r="12" spans="1:14" x14ac:dyDescent="0.2">
      <c r="B12" s="70"/>
      <c r="C12" s="84"/>
      <c r="D12" s="70"/>
      <c r="E12" s="70"/>
      <c r="F12" s="70"/>
      <c r="G12" s="67"/>
      <c r="H12" s="67"/>
      <c r="I12" s="67"/>
      <c r="J12" s="67"/>
      <c r="K12" s="67"/>
      <c r="L12" s="67"/>
      <c r="M12" s="67"/>
    </row>
    <row r="13" spans="1:14" x14ac:dyDescent="0.2">
      <c r="B13" s="137" t="s">
        <v>15</v>
      </c>
      <c r="C13" s="137" t="s">
        <v>16</v>
      </c>
      <c r="D13" s="138" t="s">
        <v>17</v>
      </c>
      <c r="E13" s="139" t="s">
        <v>18</v>
      </c>
      <c r="F13" s="70"/>
      <c r="G13" s="67"/>
      <c r="H13" s="67"/>
      <c r="I13" s="67"/>
      <c r="J13" s="67"/>
      <c r="K13" s="67"/>
      <c r="L13" s="67"/>
      <c r="M13" s="67"/>
    </row>
    <row r="14" spans="1:14" x14ac:dyDescent="0.2">
      <c r="A14" s="74" t="s">
        <v>19</v>
      </c>
      <c r="B14" s="133" t="s">
        <v>20</v>
      </c>
      <c r="C14" s="134">
        <v>70000</v>
      </c>
      <c r="D14" s="135" t="e">
        <f>#REF!</f>
        <v>#REF!</v>
      </c>
      <c r="E14" s="135">
        <f>'ALTI.2 Modul Ergänz. Teilhabel.'!$K$13</f>
        <v>1</v>
      </c>
      <c r="F14" s="70"/>
      <c r="G14" s="67"/>
      <c r="H14" s="67"/>
      <c r="I14" s="67"/>
      <c r="J14" s="67"/>
      <c r="K14" s="67"/>
      <c r="L14" s="67"/>
      <c r="M14" s="67"/>
    </row>
    <row r="15" spans="1:14" x14ac:dyDescent="0.2">
      <c r="A15" s="74" t="s">
        <v>21</v>
      </c>
      <c r="B15" s="133" t="s">
        <v>22</v>
      </c>
      <c r="C15" s="134">
        <v>50000</v>
      </c>
      <c r="D15" s="135" t="e">
        <f>1-D14</f>
        <v>#REF!</v>
      </c>
      <c r="E15" s="135">
        <f>1-E14</f>
        <v>0</v>
      </c>
      <c r="F15" s="70"/>
      <c r="G15" s="67"/>
      <c r="H15" s="67"/>
      <c r="I15" s="67"/>
      <c r="J15" s="67"/>
      <c r="K15" s="67"/>
      <c r="L15" s="67"/>
      <c r="M15" s="67"/>
    </row>
    <row r="16" spans="1:14" ht="15" x14ac:dyDescent="0.25">
      <c r="A16" s="74" t="s">
        <v>23</v>
      </c>
      <c r="B16" s="145" t="s">
        <v>24</v>
      </c>
      <c r="C16" s="146"/>
      <c r="D16" s="129" t="e">
        <f>SUMPRODUCT($C$14:$C$15,$D$14:$D$15)</f>
        <v>#REF!</v>
      </c>
      <c r="E16" s="129">
        <f>SUMPRODUCT($C$14:$C$15,$E$14:$E$15)</f>
        <v>70000</v>
      </c>
      <c r="F16" s="70"/>
      <c r="G16" s="67"/>
      <c r="H16" s="67"/>
      <c r="I16" s="67"/>
      <c r="J16" s="67"/>
      <c r="K16" s="67"/>
      <c r="L16" s="67"/>
      <c r="M16" s="67"/>
    </row>
    <row r="17" spans="1:18" x14ac:dyDescent="0.2">
      <c r="B17" s="70"/>
      <c r="C17" s="84"/>
      <c r="D17" s="70"/>
      <c r="E17" s="70"/>
      <c r="F17" s="70"/>
      <c r="G17" s="67"/>
      <c r="H17" s="67"/>
      <c r="I17" s="67"/>
      <c r="J17" s="67"/>
      <c r="K17" s="67"/>
      <c r="L17" s="67"/>
      <c r="M17" s="67"/>
    </row>
    <row r="18" spans="1:18" ht="15" x14ac:dyDescent="0.2">
      <c r="A18" s="754" t="s">
        <v>25</v>
      </c>
      <c r="B18" s="755"/>
      <c r="C18" s="755"/>
      <c r="D18" s="755"/>
      <c r="E18" s="755"/>
      <c r="F18" s="755"/>
      <c r="G18" s="756"/>
      <c r="H18" s="67"/>
      <c r="I18" s="67"/>
      <c r="J18" s="67"/>
      <c r="K18" s="67"/>
      <c r="L18" s="67"/>
      <c r="M18" s="67"/>
    </row>
    <row r="19" spans="1:18" ht="7.5" customHeight="1" x14ac:dyDescent="0.2">
      <c r="B19" s="70"/>
      <c r="C19" s="84"/>
      <c r="D19" s="70"/>
      <c r="E19" s="70"/>
      <c r="F19" s="70"/>
      <c r="G19" s="67"/>
      <c r="H19" s="67"/>
      <c r="I19" s="67"/>
      <c r="J19" s="67"/>
      <c r="K19" s="67"/>
      <c r="L19" s="67"/>
      <c r="M19" s="67"/>
    </row>
    <row r="20" spans="1:18" ht="15" customHeight="1" x14ac:dyDescent="0.2">
      <c r="A20" s="772" t="s">
        <v>26</v>
      </c>
      <c r="B20" s="773"/>
      <c r="C20" s="776" t="s">
        <v>27</v>
      </c>
      <c r="D20" s="776" t="s">
        <v>28</v>
      </c>
      <c r="E20" s="85" t="s">
        <v>29</v>
      </c>
      <c r="F20" s="85" t="s">
        <v>30</v>
      </c>
      <c r="G20" s="85" t="s">
        <v>30</v>
      </c>
      <c r="H20" s="70"/>
      <c r="I20" s="67"/>
      <c r="J20" s="67"/>
      <c r="K20" s="67"/>
      <c r="L20" s="67"/>
      <c r="M20" s="67"/>
      <c r="N20" s="67"/>
      <c r="O20" s="67"/>
    </row>
    <row r="21" spans="1:18" ht="15" x14ac:dyDescent="0.2">
      <c r="A21" s="774"/>
      <c r="B21" s="775"/>
      <c r="C21" s="777"/>
      <c r="D21" s="777"/>
      <c r="E21" s="86" t="s">
        <v>31</v>
      </c>
      <c r="F21" s="86" t="s">
        <v>31</v>
      </c>
      <c r="G21" s="86" t="s">
        <v>32</v>
      </c>
      <c r="H21" s="70"/>
      <c r="I21" s="67"/>
      <c r="J21" s="67"/>
      <c r="K21" s="67"/>
      <c r="L21" s="67"/>
      <c r="M21" s="67"/>
      <c r="N21" s="67"/>
      <c r="O21" s="67"/>
    </row>
    <row r="22" spans="1:18" ht="15" x14ac:dyDescent="0.25">
      <c r="A22" s="74" t="s">
        <v>33</v>
      </c>
      <c r="B22" s="87" t="s">
        <v>34</v>
      </c>
      <c r="C22" s="88" t="e">
        <f>#REF!</f>
        <v>#REF!</v>
      </c>
      <c r="D22" s="16" t="e">
        <f t="shared" ref="D22:D24" si="0">$C$7/C22</f>
        <v>#REF!</v>
      </c>
      <c r="E22" s="136" t="e">
        <f>D16</f>
        <v>#REF!</v>
      </c>
      <c r="F22" s="89" t="e">
        <f>D22*E22</f>
        <v>#REF!</v>
      </c>
      <c r="G22" s="90" t="e">
        <f>F22/$C$10</f>
        <v>#REF!</v>
      </c>
      <c r="H22" s="91"/>
      <c r="I22" s="91"/>
      <c r="J22" s="92"/>
      <c r="K22" s="93"/>
      <c r="L22" s="67"/>
      <c r="M22" s="70"/>
      <c r="N22" s="70"/>
      <c r="O22" s="70"/>
      <c r="P22" s="70"/>
    </row>
    <row r="23" spans="1:18" ht="15" x14ac:dyDescent="0.25">
      <c r="A23" s="74" t="s">
        <v>35</v>
      </c>
      <c r="B23" s="87" t="s">
        <v>36</v>
      </c>
      <c r="C23" s="88">
        <f>'ALTI.2 Modul Ergänz. Teilhabel.'!K11</f>
        <v>3.8843494657448141</v>
      </c>
      <c r="D23" s="16" t="e">
        <f t="shared" si="0"/>
        <v>#REF!</v>
      </c>
      <c r="E23" s="136">
        <f>E16</f>
        <v>70000</v>
      </c>
      <c r="F23" s="89" t="e">
        <f t="shared" ref="F23:F28" si="1">D23*E23</f>
        <v>#REF!</v>
      </c>
      <c r="G23" s="90" t="e">
        <f>F23/$C$10</f>
        <v>#REF!</v>
      </c>
      <c r="H23" s="91"/>
      <c r="I23" s="91"/>
      <c r="J23" s="92"/>
      <c r="K23" s="93"/>
      <c r="L23" s="67"/>
      <c r="M23" s="70"/>
      <c r="N23" s="70"/>
      <c r="O23" s="70"/>
      <c r="P23" s="70"/>
    </row>
    <row r="24" spans="1:18" ht="15" x14ac:dyDescent="0.25">
      <c r="A24" s="74" t="s">
        <v>37</v>
      </c>
      <c r="B24" s="87" t="s">
        <v>38</v>
      </c>
      <c r="C24" s="88" t="e">
        <f>#REF!</f>
        <v>#REF!</v>
      </c>
      <c r="D24" s="16" t="e">
        <f t="shared" si="0"/>
        <v>#REF!</v>
      </c>
      <c r="E24" s="136" t="e">
        <f>#REF!</f>
        <v>#REF!</v>
      </c>
      <c r="F24" s="89" t="e">
        <f t="shared" si="1"/>
        <v>#REF!</v>
      </c>
      <c r="G24" s="90" t="e">
        <f>F24/$C$10</f>
        <v>#REF!</v>
      </c>
      <c r="H24" s="91"/>
      <c r="I24" s="91"/>
      <c r="J24" s="92"/>
      <c r="K24" s="93"/>
      <c r="L24" s="67"/>
      <c r="M24" s="70"/>
      <c r="N24" s="70"/>
      <c r="O24" s="70"/>
      <c r="P24" s="70"/>
    </row>
    <row r="25" spans="1:18" ht="15" x14ac:dyDescent="0.25">
      <c r="A25" s="74" t="s">
        <v>39</v>
      </c>
      <c r="B25" s="87" t="s">
        <v>40</v>
      </c>
      <c r="C25" s="88">
        <v>30</v>
      </c>
      <c r="D25" s="16" t="e">
        <f>$C$7/C25</f>
        <v>#REF!</v>
      </c>
      <c r="E25" s="134">
        <v>100000</v>
      </c>
      <c r="F25" s="89" t="e">
        <f t="shared" si="1"/>
        <v>#REF!</v>
      </c>
      <c r="G25" s="90" t="e">
        <f t="shared" ref="G25:G30" si="2">F25/$C$10</f>
        <v>#REF!</v>
      </c>
      <c r="H25" s="91"/>
      <c r="I25" s="91"/>
      <c r="J25" s="92"/>
      <c r="K25" s="93"/>
      <c r="L25" s="67"/>
      <c r="M25" s="70"/>
      <c r="N25" s="70"/>
      <c r="O25" s="70"/>
      <c r="P25" s="70"/>
    </row>
    <row r="26" spans="1:18" ht="15" x14ac:dyDescent="0.25">
      <c r="A26" s="74" t="s">
        <v>41</v>
      </c>
      <c r="B26" s="87" t="s">
        <v>42</v>
      </c>
      <c r="C26" s="88">
        <v>40</v>
      </c>
      <c r="D26" s="16" t="e">
        <f t="shared" ref="D26:D28" si="3">$C$7/C26</f>
        <v>#REF!</v>
      </c>
      <c r="E26" s="134">
        <v>55000</v>
      </c>
      <c r="F26" s="89" t="e">
        <f t="shared" si="1"/>
        <v>#REF!</v>
      </c>
      <c r="G26" s="90" t="e">
        <f t="shared" si="2"/>
        <v>#REF!</v>
      </c>
      <c r="H26" s="91"/>
      <c r="I26" s="91"/>
      <c r="J26" s="92"/>
      <c r="K26" s="93"/>
      <c r="L26" s="67"/>
      <c r="M26" s="70"/>
      <c r="N26" s="70"/>
      <c r="O26" s="70"/>
      <c r="P26" s="70"/>
    </row>
    <row r="27" spans="1:18" ht="15" x14ac:dyDescent="0.25">
      <c r="A27" s="74" t="s">
        <v>43</v>
      </c>
      <c r="B27" s="87" t="s">
        <v>44</v>
      </c>
      <c r="C27" s="88">
        <v>25</v>
      </c>
      <c r="D27" s="16" t="e">
        <f t="shared" si="3"/>
        <v>#REF!</v>
      </c>
      <c r="E27" s="134">
        <v>70000</v>
      </c>
      <c r="F27" s="89" t="e">
        <f t="shared" si="1"/>
        <v>#REF!</v>
      </c>
      <c r="G27" s="90" t="e">
        <f t="shared" si="2"/>
        <v>#REF!</v>
      </c>
      <c r="H27" s="91"/>
      <c r="I27" s="91"/>
      <c r="J27" s="92"/>
      <c r="K27" s="93"/>
      <c r="L27" s="67"/>
      <c r="M27" s="70"/>
      <c r="N27" s="70"/>
      <c r="O27" s="70"/>
      <c r="P27" s="70"/>
    </row>
    <row r="28" spans="1:18" ht="15" x14ac:dyDescent="0.25">
      <c r="A28" s="74" t="s">
        <v>45</v>
      </c>
      <c r="B28" s="87" t="s">
        <v>46</v>
      </c>
      <c r="C28" s="88">
        <v>7</v>
      </c>
      <c r="D28" s="16" t="e">
        <f t="shared" si="3"/>
        <v>#REF!</v>
      </c>
      <c r="E28" s="134">
        <v>45000</v>
      </c>
      <c r="F28" s="89" t="e">
        <f t="shared" si="1"/>
        <v>#REF!</v>
      </c>
      <c r="G28" s="90" t="e">
        <f t="shared" si="2"/>
        <v>#REF!</v>
      </c>
      <c r="H28" s="91"/>
      <c r="I28" s="91" t="s">
        <v>47</v>
      </c>
      <c r="J28" s="92"/>
      <c r="K28" s="93"/>
      <c r="L28" s="67"/>
      <c r="M28" s="70"/>
      <c r="N28" s="70"/>
      <c r="O28" s="70"/>
      <c r="P28" s="70"/>
    </row>
    <row r="29" spans="1:18" ht="15" x14ac:dyDescent="0.25">
      <c r="A29" s="74"/>
      <c r="B29" s="140" t="s">
        <v>48</v>
      </c>
      <c r="C29" s="141"/>
      <c r="D29" s="130" t="e">
        <f t="shared" ref="D29" si="4">SUM(D22:D28)</f>
        <v>#REF!</v>
      </c>
      <c r="E29" s="131" t="e">
        <f>F29/D29</f>
        <v>#REF!</v>
      </c>
      <c r="F29" s="131" t="e">
        <f>SUM(F22:F28)</f>
        <v>#REF!</v>
      </c>
      <c r="G29" s="132" t="e">
        <f>SUM(G22:G28)</f>
        <v>#REF!</v>
      </c>
      <c r="H29" s="91"/>
      <c r="J29" s="92"/>
      <c r="K29" s="93"/>
      <c r="L29" s="67"/>
      <c r="M29" s="70"/>
      <c r="N29" s="70"/>
      <c r="O29" s="70"/>
      <c r="P29" s="70"/>
    </row>
    <row r="30" spans="1:18" ht="15" x14ac:dyDescent="0.25">
      <c r="A30" s="74" t="s">
        <v>49</v>
      </c>
      <c r="B30" s="94" t="s">
        <v>50</v>
      </c>
      <c r="C30" s="95"/>
      <c r="D30" s="96"/>
      <c r="E30" s="119">
        <v>2.5000000000000001E-2</v>
      </c>
      <c r="F30" s="89" t="e">
        <f>F29*E30</f>
        <v>#REF!</v>
      </c>
      <c r="G30" s="90" t="e">
        <f t="shared" si="2"/>
        <v>#REF!</v>
      </c>
      <c r="H30" s="91"/>
      <c r="I30" s="97"/>
      <c r="J30" s="71"/>
      <c r="K30" s="91"/>
      <c r="L30" s="92"/>
      <c r="M30" s="93"/>
      <c r="N30" s="67"/>
      <c r="O30" s="70"/>
      <c r="P30" s="70"/>
      <c r="Q30" s="70"/>
      <c r="R30" s="70"/>
    </row>
    <row r="31" spans="1:18" ht="15" x14ac:dyDescent="0.25">
      <c r="A31" s="98"/>
      <c r="B31" s="763" t="s">
        <v>51</v>
      </c>
      <c r="C31" s="764"/>
      <c r="D31" s="29" t="e">
        <f>SUM(D22:D28)</f>
        <v>#REF!</v>
      </c>
      <c r="E31" s="142" t="e">
        <f>F31/D31</f>
        <v>#REF!</v>
      </c>
      <c r="F31" s="99" t="e">
        <f>SUM(F29:F30)</f>
        <v>#REF!</v>
      </c>
      <c r="G31" s="100" t="e">
        <f>SUM(G29:G30)</f>
        <v>#REF!</v>
      </c>
      <c r="H31" s="98"/>
      <c r="I31" s="97"/>
      <c r="J31" s="71"/>
      <c r="K31" s="91"/>
      <c r="L31" s="92"/>
      <c r="M31" s="93"/>
      <c r="N31" s="67"/>
      <c r="O31" s="70"/>
      <c r="P31" s="70"/>
      <c r="Q31" s="70"/>
      <c r="R31" s="70"/>
    </row>
    <row r="32" spans="1:18" ht="15" x14ac:dyDescent="0.25">
      <c r="A32" s="98"/>
      <c r="B32" s="98"/>
      <c r="C32" s="98"/>
      <c r="D32" s="98"/>
      <c r="E32" s="98"/>
      <c r="F32" s="98"/>
      <c r="G32" s="98"/>
      <c r="H32" s="98"/>
      <c r="I32" s="97"/>
      <c r="J32" s="71"/>
      <c r="K32" s="91"/>
      <c r="L32" s="92"/>
      <c r="M32" s="93"/>
      <c r="N32" s="67"/>
      <c r="O32" s="70"/>
      <c r="P32" s="70"/>
      <c r="Q32" s="70"/>
      <c r="R32" s="70"/>
    </row>
    <row r="33" spans="1:18" ht="15" x14ac:dyDescent="0.25">
      <c r="A33" s="754" t="s">
        <v>52</v>
      </c>
      <c r="B33" s="755"/>
      <c r="C33" s="755"/>
      <c r="D33" s="755"/>
      <c r="E33" s="755"/>
      <c r="F33" s="755"/>
      <c r="G33" s="756"/>
      <c r="H33" s="98"/>
      <c r="I33" s="97"/>
      <c r="J33" s="71"/>
      <c r="K33" s="91"/>
      <c r="L33" s="92"/>
      <c r="M33" s="93"/>
      <c r="N33" s="67"/>
      <c r="O33" s="70"/>
      <c r="P33" s="70"/>
      <c r="Q33" s="70"/>
      <c r="R33" s="70"/>
    </row>
    <row r="34" spans="1:18" ht="7.5" customHeight="1" x14ac:dyDescent="0.25">
      <c r="A34" s="98"/>
      <c r="B34" s="98"/>
      <c r="C34" s="98"/>
      <c r="D34" s="98"/>
      <c r="E34" s="98"/>
      <c r="F34" s="98"/>
      <c r="G34" s="98"/>
      <c r="H34" s="98"/>
      <c r="I34" s="97"/>
      <c r="J34" s="71"/>
      <c r="K34" s="91"/>
      <c r="L34" s="92"/>
      <c r="M34" s="93"/>
      <c r="N34" s="67"/>
      <c r="O34" s="70"/>
      <c r="P34" s="70"/>
      <c r="Q34" s="70"/>
      <c r="R34" s="70"/>
    </row>
    <row r="35" spans="1:18" ht="15" x14ac:dyDescent="0.25">
      <c r="A35" s="757" t="s">
        <v>53</v>
      </c>
      <c r="B35" s="758"/>
      <c r="C35" s="758"/>
      <c r="D35" s="759"/>
      <c r="E35" s="127"/>
      <c r="F35" s="101" t="s">
        <v>30</v>
      </c>
      <c r="G35" s="101" t="s">
        <v>30</v>
      </c>
      <c r="H35" s="91"/>
      <c r="I35" s="97"/>
      <c r="J35" s="71"/>
      <c r="K35" s="91"/>
      <c r="L35" s="92"/>
      <c r="M35" s="93"/>
      <c r="N35" s="67"/>
      <c r="O35" s="70"/>
      <c r="P35" s="70"/>
      <c r="Q35" s="70"/>
      <c r="R35" s="70"/>
    </row>
    <row r="36" spans="1:18" ht="15" x14ac:dyDescent="0.25">
      <c r="A36" s="760"/>
      <c r="B36" s="761"/>
      <c r="C36" s="761"/>
      <c r="D36" s="762"/>
      <c r="E36" s="128"/>
      <c r="F36" s="102" t="s">
        <v>31</v>
      </c>
      <c r="G36" s="102" t="s">
        <v>32</v>
      </c>
      <c r="H36" s="91"/>
      <c r="I36" s="97"/>
      <c r="J36" s="71"/>
      <c r="K36" s="91"/>
      <c r="L36" s="92"/>
      <c r="M36" s="93"/>
      <c r="N36" s="67"/>
      <c r="O36" s="70"/>
      <c r="P36" s="70"/>
      <c r="Q36" s="70"/>
      <c r="R36" s="70"/>
    </row>
    <row r="37" spans="1:18" ht="15" x14ac:dyDescent="0.25">
      <c r="B37" s="765" t="s">
        <v>54</v>
      </c>
      <c r="C37" s="766"/>
      <c r="D37" s="767"/>
      <c r="E37" s="119">
        <v>7.4999999999999997E-2</v>
      </c>
      <c r="F37" s="99" t="e">
        <f>E37*F31</f>
        <v>#REF!</v>
      </c>
      <c r="G37" s="100" t="e">
        <f t="shared" ref="G37" si="5">F37/$C$10</f>
        <v>#REF!</v>
      </c>
      <c r="H37" s="103"/>
      <c r="I37" s="97"/>
      <c r="J37" s="71"/>
      <c r="K37" s="91"/>
      <c r="L37" s="92"/>
      <c r="M37" s="93"/>
      <c r="N37" s="67"/>
      <c r="O37" s="70"/>
      <c r="P37" s="70"/>
      <c r="Q37" s="70"/>
      <c r="R37" s="70"/>
    </row>
    <row r="38" spans="1:18" ht="7.5" customHeight="1" x14ac:dyDescent="0.25">
      <c r="A38" s="103"/>
      <c r="B38" s="103"/>
      <c r="C38" s="103"/>
      <c r="D38" s="103"/>
      <c r="E38" s="103"/>
      <c r="F38" s="103"/>
      <c r="G38" s="103"/>
      <c r="H38" s="103"/>
      <c r="I38" s="97"/>
      <c r="J38" s="71"/>
      <c r="K38" s="91"/>
      <c r="L38" s="92"/>
      <c r="M38" s="93"/>
      <c r="N38" s="67"/>
      <c r="O38" s="70"/>
      <c r="P38" s="70"/>
      <c r="Q38" s="70"/>
      <c r="R38" s="70"/>
    </row>
    <row r="39" spans="1:18" ht="15" x14ac:dyDescent="0.25">
      <c r="A39" s="103"/>
      <c r="B39" s="103"/>
      <c r="C39" s="749" t="s">
        <v>55</v>
      </c>
      <c r="D39" s="750"/>
      <c r="E39" s="751"/>
      <c r="F39" s="752" t="e">
        <f>F31/$E$48</f>
        <v>#REF!</v>
      </c>
      <c r="G39" s="753"/>
      <c r="H39" s="104"/>
      <c r="I39" s="104"/>
      <c r="J39" s="71"/>
      <c r="K39" s="91"/>
      <c r="L39" s="92"/>
      <c r="M39" s="93"/>
      <c r="N39" s="67"/>
      <c r="O39" s="70"/>
      <c r="P39" s="70"/>
      <c r="Q39" s="70"/>
      <c r="R39" s="70"/>
    </row>
    <row r="40" spans="1:18" ht="15" x14ac:dyDescent="0.25">
      <c r="A40" s="103"/>
      <c r="B40" s="103"/>
      <c r="C40" s="749" t="s">
        <v>56</v>
      </c>
      <c r="D40" s="750"/>
      <c r="E40" s="751"/>
      <c r="F40" s="752" t="e">
        <f>F37/$E$48</f>
        <v>#REF!</v>
      </c>
      <c r="G40" s="753"/>
      <c r="H40" s="104"/>
      <c r="I40" s="104"/>
      <c r="J40" s="71"/>
      <c r="K40" s="91"/>
      <c r="L40" s="92"/>
      <c r="M40" s="93"/>
      <c r="N40" s="67"/>
      <c r="O40" s="70"/>
      <c r="P40" s="70"/>
      <c r="Q40" s="70"/>
      <c r="R40" s="70"/>
    </row>
    <row r="41" spans="1:18" ht="15" x14ac:dyDescent="0.25">
      <c r="A41" s="103"/>
      <c r="B41" s="103"/>
      <c r="C41" s="103"/>
      <c r="D41" s="103"/>
      <c r="E41" s="103"/>
      <c r="F41" s="103"/>
      <c r="G41" s="103"/>
      <c r="H41" s="103"/>
      <c r="I41" s="104"/>
      <c r="J41" s="71"/>
      <c r="K41" s="91"/>
      <c r="L41" s="92"/>
      <c r="M41" s="93"/>
      <c r="N41" s="67"/>
      <c r="O41" s="70"/>
      <c r="P41" s="70"/>
      <c r="Q41" s="70"/>
      <c r="R41" s="70"/>
    </row>
    <row r="42" spans="1:18" ht="15.75" x14ac:dyDescent="0.25">
      <c r="A42" s="754" t="s">
        <v>57</v>
      </c>
      <c r="B42" s="755"/>
      <c r="C42" s="755"/>
      <c r="D42" s="755"/>
      <c r="E42" s="755"/>
      <c r="F42" s="755"/>
      <c r="G42" s="756"/>
      <c r="H42" s="105"/>
      <c r="I42" s="97"/>
      <c r="J42" s="71"/>
      <c r="K42" s="91"/>
      <c r="L42" s="92"/>
      <c r="M42" s="93"/>
      <c r="N42" s="67"/>
      <c r="O42" s="70"/>
      <c r="P42" s="70"/>
      <c r="Q42" s="70"/>
      <c r="R42" s="70"/>
    </row>
    <row r="43" spans="1:18" ht="6.95" customHeight="1" x14ac:dyDescent="0.25">
      <c r="A43" s="106"/>
      <c r="B43" s="107"/>
      <c r="C43" s="108"/>
      <c r="D43" s="108"/>
      <c r="E43" s="108"/>
      <c r="F43" s="108"/>
      <c r="G43" s="109"/>
      <c r="H43" s="103"/>
      <c r="I43" s="97"/>
      <c r="J43" s="71"/>
      <c r="K43" s="91"/>
      <c r="L43" s="92"/>
      <c r="M43" s="93"/>
      <c r="N43" s="67"/>
      <c r="O43" s="70"/>
      <c r="P43" s="70"/>
      <c r="Q43" s="70"/>
      <c r="R43" s="70"/>
    </row>
    <row r="44" spans="1:18" ht="15" x14ac:dyDescent="0.25">
      <c r="A44" s="757" t="s">
        <v>58</v>
      </c>
      <c r="B44" s="758"/>
      <c r="C44" s="758"/>
      <c r="D44" s="759"/>
      <c r="E44" s="101" t="s">
        <v>30</v>
      </c>
      <c r="F44" s="101" t="s">
        <v>59</v>
      </c>
      <c r="G44" s="101" t="s">
        <v>30</v>
      </c>
      <c r="H44" s="103"/>
      <c r="I44" s="97"/>
      <c r="J44" s="71"/>
      <c r="K44" s="91"/>
      <c r="L44" s="92"/>
      <c r="M44" s="93"/>
      <c r="N44" s="67"/>
      <c r="O44" s="70"/>
      <c r="P44" s="70"/>
      <c r="Q44" s="70"/>
      <c r="R44" s="70"/>
    </row>
    <row r="45" spans="1:18" ht="15" x14ac:dyDescent="0.25">
      <c r="A45" s="760"/>
      <c r="B45" s="761"/>
      <c r="C45" s="761"/>
      <c r="D45" s="762"/>
      <c r="E45" s="102" t="s">
        <v>31</v>
      </c>
      <c r="F45" s="102" t="s">
        <v>60</v>
      </c>
      <c r="G45" s="102" t="s">
        <v>32</v>
      </c>
      <c r="H45" s="103"/>
      <c r="I45" s="97"/>
      <c r="J45" s="71"/>
      <c r="K45" s="91"/>
      <c r="L45" s="92"/>
      <c r="M45" s="93"/>
      <c r="N45" s="67"/>
      <c r="O45" s="70"/>
      <c r="P45" s="70"/>
      <c r="Q45" s="70"/>
      <c r="R45" s="70"/>
    </row>
    <row r="46" spans="1:18" ht="15" x14ac:dyDescent="0.25">
      <c r="A46" s="103"/>
      <c r="B46" s="110" t="s">
        <v>51</v>
      </c>
      <c r="C46" s="111"/>
      <c r="D46" s="111"/>
      <c r="E46" s="112" t="e">
        <f>F31</f>
        <v>#REF!</v>
      </c>
      <c r="F46" s="113" t="e">
        <f>G46*$C$11</f>
        <v>#REF!</v>
      </c>
      <c r="G46" s="113" t="e">
        <f>G31</f>
        <v>#REF!</v>
      </c>
      <c r="H46" s="103"/>
      <c r="I46" s="97"/>
      <c r="J46" s="71"/>
      <c r="K46" s="91"/>
      <c r="L46" s="92"/>
      <c r="M46" s="93"/>
      <c r="N46" s="67"/>
      <c r="O46" s="70"/>
      <c r="P46" s="70"/>
      <c r="Q46" s="70"/>
      <c r="R46" s="70"/>
    </row>
    <row r="47" spans="1:18" ht="15" x14ac:dyDescent="0.25">
      <c r="A47" s="103"/>
      <c r="B47" s="110" t="s">
        <v>54</v>
      </c>
      <c r="C47" s="111"/>
      <c r="D47" s="111"/>
      <c r="E47" s="112" t="e">
        <f>F37</f>
        <v>#REF!</v>
      </c>
      <c r="F47" s="113" t="e">
        <f>G47*C11</f>
        <v>#REF!</v>
      </c>
      <c r="G47" s="113" t="e">
        <f>G37</f>
        <v>#REF!</v>
      </c>
      <c r="H47" s="103"/>
      <c r="I47" s="97"/>
      <c r="J47" s="71"/>
      <c r="K47" s="91"/>
      <c r="L47" s="92"/>
      <c r="M47" s="93"/>
      <c r="N47" s="67"/>
      <c r="O47" s="70"/>
      <c r="P47" s="70"/>
      <c r="Q47" s="70"/>
      <c r="R47" s="70"/>
    </row>
    <row r="48" spans="1:18" ht="15" x14ac:dyDescent="0.25">
      <c r="B48" s="114" t="s">
        <v>61</v>
      </c>
      <c r="C48" s="115"/>
      <c r="D48" s="115"/>
      <c r="E48" s="116" t="e">
        <f>F31+F37</f>
        <v>#REF!</v>
      </c>
      <c r="F48" s="117" t="e">
        <f>SUM(F46:F47)</f>
        <v>#REF!</v>
      </c>
      <c r="G48" s="117" t="e">
        <f>G31+G37</f>
        <v>#REF!</v>
      </c>
      <c r="H48" s="91"/>
      <c r="I48" s="97"/>
      <c r="J48" s="71"/>
      <c r="K48" s="91"/>
      <c r="L48" s="92"/>
      <c r="M48" s="93"/>
      <c r="N48" s="67"/>
      <c r="O48" s="70"/>
      <c r="P48" s="70"/>
      <c r="Q48" s="70"/>
      <c r="R48" s="70"/>
    </row>
    <row r="49" spans="1:18" ht="6.95" customHeight="1" x14ac:dyDescent="0.25">
      <c r="F49" s="118"/>
      <c r="H49" s="91"/>
      <c r="I49" s="97"/>
      <c r="J49" s="71"/>
      <c r="K49" s="91"/>
      <c r="L49" s="92"/>
      <c r="M49" s="93"/>
      <c r="N49" s="67"/>
      <c r="O49" s="70"/>
      <c r="P49" s="70"/>
      <c r="Q49" s="70"/>
      <c r="R49" s="70"/>
    </row>
    <row r="50" spans="1:18" ht="15" x14ac:dyDescent="0.25">
      <c r="B50" s="114" t="s">
        <v>62</v>
      </c>
      <c r="C50" s="115"/>
      <c r="D50" s="119">
        <v>1.4999999999999999E-2</v>
      </c>
      <c r="E50" s="116" t="e">
        <f>E48*$D$50</f>
        <v>#REF!</v>
      </c>
      <c r="F50" s="117" t="e">
        <f>F48*$D$50</f>
        <v>#REF!</v>
      </c>
      <c r="G50" s="117" t="e">
        <f>G48*$D$50</f>
        <v>#REF!</v>
      </c>
      <c r="H50" s="91"/>
      <c r="I50" s="97"/>
      <c r="J50" s="71"/>
      <c r="K50" s="91"/>
      <c r="L50" s="92"/>
      <c r="M50" s="93"/>
      <c r="N50" s="67"/>
      <c r="O50" s="70"/>
      <c r="P50" s="70"/>
      <c r="Q50" s="70"/>
      <c r="R50" s="70"/>
    </row>
    <row r="51" spans="1:18" s="73" customFormat="1" ht="13.5" customHeight="1" x14ac:dyDescent="0.2">
      <c r="F51" s="120"/>
    </row>
    <row r="52" spans="1:18" ht="15" x14ac:dyDescent="0.25">
      <c r="B52" s="121" t="s">
        <v>63</v>
      </c>
      <c r="C52" s="122"/>
      <c r="D52" s="122"/>
      <c r="E52" s="123" t="e">
        <f>E48+E50</f>
        <v>#REF!</v>
      </c>
      <c r="F52" s="124" t="e">
        <f>F48+F50</f>
        <v>#REF!</v>
      </c>
      <c r="G52" s="125" t="e">
        <f>G48+G50</f>
        <v>#REF!</v>
      </c>
      <c r="H52" s="91"/>
      <c r="I52" s="97"/>
      <c r="J52" s="71"/>
      <c r="K52" s="91"/>
      <c r="L52" s="92"/>
      <c r="M52" s="93"/>
      <c r="N52" s="67"/>
      <c r="O52" s="70"/>
      <c r="P52" s="70"/>
      <c r="Q52" s="70"/>
      <c r="R52" s="70"/>
    </row>
    <row r="53" spans="1:18" x14ac:dyDescent="0.2">
      <c r="G53" s="126"/>
    </row>
    <row r="54" spans="1:18" x14ac:dyDescent="0.2">
      <c r="A54" s="143" t="s">
        <v>64</v>
      </c>
      <c r="B54" s="143"/>
      <c r="C54" s="143"/>
    </row>
    <row r="55" spans="1:18" x14ac:dyDescent="0.2">
      <c r="A55" s="144" t="s">
        <v>65</v>
      </c>
      <c r="B55" s="144"/>
      <c r="C55" s="144"/>
    </row>
  </sheetData>
  <mergeCells count="17">
    <mergeCell ref="C1:G1"/>
    <mergeCell ref="A3:G3"/>
    <mergeCell ref="A5:G5"/>
    <mergeCell ref="A18:G18"/>
    <mergeCell ref="A20:B21"/>
    <mergeCell ref="C20:C21"/>
    <mergeCell ref="D20:D21"/>
    <mergeCell ref="C40:E40"/>
    <mergeCell ref="F40:G40"/>
    <mergeCell ref="A42:G42"/>
    <mergeCell ref="A44:D45"/>
    <mergeCell ref="B31:C31"/>
    <mergeCell ref="A33:G33"/>
    <mergeCell ref="A35:D36"/>
    <mergeCell ref="B37:D37"/>
    <mergeCell ref="C39:E39"/>
    <mergeCell ref="F39:G39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  <headerFooter>
    <oddHeader>&amp;L&amp;F</oddHeader>
    <oddFooter>&amp;L&amp;D&amp;RSeite &amp;P von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28"/>
  <sheetViews>
    <sheetView showGridLines="0" zoomScaleNormal="100" workbookViewId="0">
      <selection activeCell="K45" sqref="K45"/>
    </sheetView>
  </sheetViews>
  <sheetFormatPr baseColWidth="10" defaultColWidth="10.85546875" defaultRowHeight="14.25" x14ac:dyDescent="0.2"/>
  <cols>
    <col min="1" max="1" width="2.5703125" style="1" customWidth="1"/>
    <col min="2" max="2" width="6.140625" style="1" customWidth="1"/>
    <col min="3" max="3" width="43.140625" style="1" customWidth="1"/>
    <col min="4" max="8" width="10.85546875" style="1"/>
    <col min="9" max="9" width="14.7109375" style="1" bestFit="1" customWidth="1"/>
    <col min="10" max="10" width="13.5703125" style="1" bestFit="1" customWidth="1"/>
    <col min="11" max="16384" width="10.85546875" style="1"/>
  </cols>
  <sheetData>
    <row r="1" spans="2:11" ht="15" thickBot="1" x14ac:dyDescent="0.25">
      <c r="B1" s="185"/>
    </row>
    <row r="2" spans="2:11" ht="27" thickBot="1" x14ac:dyDescent="0.45">
      <c r="B2" s="933" t="s">
        <v>237</v>
      </c>
      <c r="C2" s="934"/>
      <c r="D2" s="934"/>
      <c r="E2" s="934"/>
      <c r="F2" s="934"/>
      <c r="G2" s="934"/>
      <c r="H2" s="934"/>
      <c r="I2" s="934"/>
      <c r="J2" s="935"/>
      <c r="K2" s="368" t="s">
        <v>238</v>
      </c>
    </row>
    <row r="3" spans="2:11" ht="15" thickBot="1" x14ac:dyDescent="0.25">
      <c r="B3" s="185"/>
    </row>
    <row r="4" spans="2:11" x14ac:dyDescent="0.2">
      <c r="B4" s="185"/>
      <c r="C4" s="936" t="s">
        <v>161</v>
      </c>
      <c r="D4" s="937"/>
      <c r="F4" s="938" t="s">
        <v>162</v>
      </c>
      <c r="G4" s="939"/>
      <c r="H4" s="940"/>
    </row>
    <row r="5" spans="2:11" x14ac:dyDescent="0.2">
      <c r="B5" s="185"/>
      <c r="C5" s="298" t="s">
        <v>164</v>
      </c>
      <c r="D5" s="289">
        <v>1545</v>
      </c>
      <c r="F5" s="941" t="s">
        <v>165</v>
      </c>
      <c r="G5" s="942"/>
      <c r="H5" s="289">
        <v>8</v>
      </c>
    </row>
    <row r="6" spans="2:11" ht="15" thickBot="1" x14ac:dyDescent="0.25">
      <c r="B6" s="185"/>
      <c r="C6" s="290" t="s">
        <v>239</v>
      </c>
      <c r="D6" s="299">
        <v>185</v>
      </c>
      <c r="F6" s="941" t="s">
        <v>166</v>
      </c>
      <c r="G6" s="942"/>
      <c r="H6" s="289">
        <v>3</v>
      </c>
    </row>
    <row r="7" spans="2:11" ht="15" thickBot="1" x14ac:dyDescent="0.25">
      <c r="B7" s="185"/>
      <c r="F7" s="931" t="s">
        <v>167</v>
      </c>
      <c r="G7" s="932"/>
      <c r="H7" s="291">
        <f>H5*H6</f>
        <v>24</v>
      </c>
    </row>
    <row r="8" spans="2:11" ht="15" x14ac:dyDescent="0.25">
      <c r="B8" s="185"/>
      <c r="C8" s="302" t="s">
        <v>163</v>
      </c>
      <c r="D8" s="287">
        <v>1</v>
      </c>
    </row>
    <row r="9" spans="2:11" ht="15" thickBot="1" x14ac:dyDescent="0.25">
      <c r="B9" s="185"/>
    </row>
    <row r="10" spans="2:11" ht="18.75" thickBot="1" x14ac:dyDescent="0.3">
      <c r="B10" s="187" t="s">
        <v>240</v>
      </c>
      <c r="C10" s="27" t="s">
        <v>241</v>
      </c>
      <c r="D10" s="27"/>
      <c r="E10" s="22"/>
      <c r="F10" s="22"/>
      <c r="G10" s="22"/>
      <c r="H10" s="22"/>
      <c r="I10" s="22"/>
      <c r="J10" s="23"/>
    </row>
    <row r="11" spans="2:11" ht="15" x14ac:dyDescent="0.2">
      <c r="B11" s="185"/>
      <c r="C11" s="1038" t="s">
        <v>169</v>
      </c>
      <c r="D11" s="1039"/>
      <c r="E11" s="277" t="s">
        <v>170</v>
      </c>
      <c r="F11" s="277" t="s">
        <v>171</v>
      </c>
      <c r="G11" s="277" t="s">
        <v>242</v>
      </c>
      <c r="H11" s="277" t="s">
        <v>172</v>
      </c>
      <c r="I11" s="277" t="s">
        <v>125</v>
      </c>
      <c r="J11" s="278" t="s">
        <v>173</v>
      </c>
    </row>
    <row r="12" spans="2:11" ht="15" x14ac:dyDescent="0.25">
      <c r="B12" s="185"/>
      <c r="C12" s="294" t="s">
        <v>174</v>
      </c>
      <c r="D12" s="295"/>
      <c r="E12" s="295"/>
      <c r="F12" s="295"/>
      <c r="G12" s="295"/>
      <c r="H12" s="296"/>
      <c r="I12" s="296"/>
      <c r="J12" s="297"/>
    </row>
    <row r="13" spans="2:11" x14ac:dyDescent="0.2">
      <c r="B13" s="185"/>
      <c r="C13" s="1040" t="s">
        <v>243</v>
      </c>
      <c r="D13" s="1041"/>
      <c r="E13" s="11">
        <v>0.35416666666666669</v>
      </c>
      <c r="F13" s="11">
        <v>0.5</v>
      </c>
      <c r="G13" s="9">
        <f>(F13-E13)*24</f>
        <v>3.4999999999999996</v>
      </c>
      <c r="H13" s="10">
        <f>$D$6</f>
        <v>185</v>
      </c>
      <c r="I13" s="9">
        <f>G13*H13</f>
        <v>647.49999999999989</v>
      </c>
      <c r="J13" s="279">
        <f>I13/$D$5</f>
        <v>0.41909385113268599</v>
      </c>
    </row>
    <row r="14" spans="2:11" ht="15" x14ac:dyDescent="0.25">
      <c r="B14" s="185"/>
      <c r="C14" s="293" t="s">
        <v>244</v>
      </c>
      <c r="D14" s="270">
        <v>0.125</v>
      </c>
      <c r="E14" s="11"/>
      <c r="F14" s="11"/>
      <c r="G14" s="9">
        <f>(F14-E14)*24</f>
        <v>0</v>
      </c>
      <c r="H14" s="10">
        <f>$D$6</f>
        <v>185</v>
      </c>
      <c r="I14" s="9">
        <f>G14*H14*D14</f>
        <v>0</v>
      </c>
      <c r="J14" s="279">
        <f>I14/$D$5</f>
        <v>0</v>
      </c>
    </row>
    <row r="15" spans="2:11" ht="15" thickBot="1" x14ac:dyDescent="0.25">
      <c r="B15" s="185"/>
      <c r="C15" s="271"/>
      <c r="D15" s="275"/>
      <c r="E15" s="275"/>
      <c r="F15" s="275"/>
      <c r="G15" s="275"/>
      <c r="H15" s="275"/>
      <c r="I15" s="275"/>
      <c r="J15" s="280"/>
    </row>
    <row r="16" spans="2:11" ht="16.5" thickTop="1" x14ac:dyDescent="0.25">
      <c r="B16" s="185"/>
      <c r="C16" s="282" t="s">
        <v>245</v>
      </c>
      <c r="D16" s="283"/>
      <c r="E16" s="284"/>
      <c r="F16" s="284"/>
      <c r="G16" s="284"/>
      <c r="H16" s="284"/>
      <c r="I16" s="285">
        <f>I13-I14</f>
        <v>647.49999999999989</v>
      </c>
      <c r="J16" s="286">
        <f>I16/$D$5</f>
        <v>0.41909385113268599</v>
      </c>
    </row>
    <row r="17" spans="2:10" ht="15" thickBot="1" x14ac:dyDescent="0.25">
      <c r="B17" s="185"/>
      <c r="C17" s="271"/>
      <c r="D17" s="275"/>
      <c r="E17" s="275"/>
      <c r="F17" s="275"/>
      <c r="G17" s="275"/>
      <c r="H17" s="275"/>
      <c r="I17" s="275"/>
      <c r="J17" s="272"/>
    </row>
    <row r="18" spans="2:10" ht="18.75" thickBot="1" x14ac:dyDescent="0.3">
      <c r="B18" s="185"/>
      <c r="C18" s="273" t="s">
        <v>246</v>
      </c>
      <c r="D18" s="276"/>
      <c r="E18" s="274"/>
      <c r="F18" s="274"/>
      <c r="G18" s="274"/>
      <c r="H18" s="274"/>
      <c r="I18" s="274"/>
      <c r="J18" s="281">
        <f>H7/J16</f>
        <v>57.266409266409276</v>
      </c>
    </row>
    <row r="19" spans="2:10" x14ac:dyDescent="0.2">
      <c r="B19" s="185"/>
    </row>
    <row r="20" spans="2:10" x14ac:dyDescent="0.2">
      <c r="B20" s="185"/>
      <c r="C20" s="259" t="s">
        <v>64</v>
      </c>
      <c r="D20" s="259"/>
      <c r="E20" s="143"/>
      <c r="F20" s="143"/>
    </row>
    <row r="21" spans="2:10" x14ac:dyDescent="0.2">
      <c r="B21" s="185"/>
      <c r="C21" s="260" t="s">
        <v>65</v>
      </c>
      <c r="D21" s="260"/>
      <c r="E21" s="144"/>
      <c r="F21" s="144"/>
    </row>
    <row r="23" spans="2:10" ht="15" x14ac:dyDescent="0.25">
      <c r="C23" s="301" t="s">
        <v>247</v>
      </c>
    </row>
    <row r="24" spans="2:10" x14ac:dyDescent="0.2">
      <c r="C24" s="300" t="s">
        <v>248</v>
      </c>
    </row>
    <row r="25" spans="2:10" x14ac:dyDescent="0.2">
      <c r="C25" s="300" t="s">
        <v>249</v>
      </c>
    </row>
    <row r="26" spans="2:10" x14ac:dyDescent="0.2">
      <c r="C26" s="300" t="s">
        <v>250</v>
      </c>
    </row>
    <row r="27" spans="2:10" x14ac:dyDescent="0.2">
      <c r="C27" s="300" t="s">
        <v>251</v>
      </c>
    </row>
    <row r="28" spans="2:10" x14ac:dyDescent="0.2">
      <c r="C28" s="300" t="s">
        <v>252</v>
      </c>
    </row>
  </sheetData>
  <mergeCells count="8">
    <mergeCell ref="C11:D11"/>
    <mergeCell ref="C13:D13"/>
    <mergeCell ref="B2:J2"/>
    <mergeCell ref="C4:D4"/>
    <mergeCell ref="F4:H4"/>
    <mergeCell ref="F5:G5"/>
    <mergeCell ref="F6:G6"/>
    <mergeCell ref="F7:G7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topLeftCell="A11" zoomScale="85" zoomScaleNormal="85" workbookViewId="0">
      <pane ySplit="4" topLeftCell="A15" activePane="bottomLeft" state="frozen"/>
      <selection activeCell="A11" sqref="A11"/>
      <selection pane="bottomLeft" activeCell="I15" sqref="I15"/>
    </sheetView>
  </sheetViews>
  <sheetFormatPr baseColWidth="10" defaultColWidth="11.42578125" defaultRowHeight="14.25" x14ac:dyDescent="0.2"/>
  <cols>
    <col min="1" max="1" width="33.42578125" style="1" bestFit="1" customWidth="1"/>
    <col min="2" max="2" width="73.85546875" style="1" customWidth="1"/>
    <col min="3" max="3" width="6.140625" style="1" customWidth="1"/>
    <col min="4" max="4" width="5.7109375" style="313" bestFit="1" customWidth="1"/>
    <col min="5" max="5" width="5.7109375" style="1" customWidth="1"/>
    <col min="6" max="6" width="16.42578125" style="1" customWidth="1"/>
    <col min="7" max="7" width="16.42578125" style="313" customWidth="1"/>
    <col min="8" max="8" width="16.42578125" style="1" customWidth="1"/>
    <col min="9" max="16384" width="11.42578125" style="1"/>
  </cols>
  <sheetData>
    <row r="1" spans="1:8" hidden="1" x14ac:dyDescent="0.2"/>
    <row r="2" spans="1:8" ht="15.75" hidden="1" customHeight="1" x14ac:dyDescent="0.2">
      <c r="A2" s="1053"/>
      <c r="B2" s="1053" t="s">
        <v>253</v>
      </c>
      <c r="C2" s="1053" t="s">
        <v>254</v>
      </c>
      <c r="D2" s="1053" t="s">
        <v>255</v>
      </c>
      <c r="E2" s="1053" t="s">
        <v>256</v>
      </c>
      <c r="F2" s="1053"/>
      <c r="G2" s="1053"/>
      <c r="H2" s="1053"/>
    </row>
    <row r="3" spans="1:8" ht="100.5" hidden="1" customHeight="1" x14ac:dyDescent="0.2">
      <c r="A3" s="1054"/>
      <c r="B3" s="1054"/>
      <c r="C3" s="1054"/>
      <c r="D3" s="1054"/>
      <c r="E3" s="1054"/>
      <c r="F3" s="1054"/>
      <c r="G3" s="1054"/>
      <c r="H3" s="1054"/>
    </row>
    <row r="4" spans="1:8" ht="26.25" hidden="1" thickBot="1" x14ac:dyDescent="0.25">
      <c r="A4" s="303" t="s">
        <v>257</v>
      </c>
      <c r="B4" s="304" t="s">
        <v>258</v>
      </c>
      <c r="C4" s="305"/>
      <c r="D4" s="305"/>
      <c r="E4" s="305"/>
      <c r="F4" s="305"/>
      <c r="G4" s="305"/>
      <c r="H4" s="306"/>
    </row>
    <row r="5" spans="1:8" hidden="1" x14ac:dyDescent="0.2">
      <c r="A5" s="1068" t="s">
        <v>257</v>
      </c>
      <c r="B5" s="307" t="s">
        <v>259</v>
      </c>
      <c r="C5" s="1055"/>
      <c r="D5" s="1055"/>
      <c r="E5" s="308"/>
      <c r="F5" s="1055"/>
      <c r="G5" s="1055"/>
      <c r="H5" s="1058"/>
    </row>
    <row r="6" spans="1:8" ht="25.5" hidden="1" x14ac:dyDescent="0.2">
      <c r="A6" s="1069"/>
      <c r="B6" s="307" t="s">
        <v>260</v>
      </c>
      <c r="C6" s="1056"/>
      <c r="D6" s="1056"/>
      <c r="E6" s="309"/>
      <c r="F6" s="1056"/>
      <c r="G6" s="1056"/>
      <c r="H6" s="1059"/>
    </row>
    <row r="7" spans="1:8" hidden="1" x14ac:dyDescent="0.2">
      <c r="A7" s="1069"/>
      <c r="B7" s="307" t="s">
        <v>261</v>
      </c>
      <c r="C7" s="1056"/>
      <c r="D7" s="1056"/>
      <c r="E7" s="309"/>
      <c r="F7" s="1056"/>
      <c r="G7" s="1056"/>
      <c r="H7" s="1059"/>
    </row>
    <row r="8" spans="1:8" hidden="1" x14ac:dyDescent="0.2">
      <c r="A8" s="1069"/>
      <c r="B8" s="307" t="s">
        <v>262</v>
      </c>
      <c r="C8" s="1056"/>
      <c r="D8" s="1056"/>
      <c r="E8" s="309"/>
      <c r="F8" s="1056"/>
      <c r="G8" s="1056"/>
      <c r="H8" s="1059"/>
    </row>
    <row r="9" spans="1:8" ht="26.25" hidden="1" thickBot="1" x14ac:dyDescent="0.25">
      <c r="A9" s="1070"/>
      <c r="B9" s="304" t="s">
        <v>263</v>
      </c>
      <c r="C9" s="1057"/>
      <c r="D9" s="1057"/>
      <c r="E9" s="310"/>
      <c r="F9" s="1057"/>
      <c r="G9" s="1057"/>
      <c r="H9" s="1060"/>
    </row>
    <row r="10" spans="1:8" ht="15.75" hidden="1" x14ac:dyDescent="0.2">
      <c r="A10" s="1064"/>
      <c r="B10" s="1065"/>
      <c r="C10" s="1065"/>
      <c r="D10" s="1065"/>
      <c r="E10" s="312"/>
      <c r="F10" s="314"/>
      <c r="G10" s="1"/>
      <c r="H10" s="311"/>
    </row>
    <row r="11" spans="1:8" ht="15.75" customHeight="1" x14ac:dyDescent="0.2">
      <c r="A11" s="1066" t="s">
        <v>220</v>
      </c>
      <c r="B11" s="1067"/>
      <c r="C11" s="1067"/>
      <c r="D11" s="1067"/>
      <c r="E11" s="312"/>
      <c r="G11" s="1"/>
    </row>
    <row r="12" spans="1:8" ht="15.75" x14ac:dyDescent="0.2">
      <c r="A12" s="1066"/>
      <c r="B12" s="1067"/>
      <c r="C12" s="1067"/>
      <c r="D12" s="1067"/>
      <c r="E12" s="312"/>
      <c r="G12" s="1"/>
    </row>
    <row r="13" spans="1:8" ht="18" customHeight="1" x14ac:dyDescent="0.2">
      <c r="A13" s="1062" t="s">
        <v>236</v>
      </c>
      <c r="B13" s="1062" t="s">
        <v>253</v>
      </c>
      <c r="C13" s="366" t="s">
        <v>264</v>
      </c>
      <c r="D13" s="1062" t="s">
        <v>255</v>
      </c>
      <c r="E13" s="1062" t="s">
        <v>265</v>
      </c>
      <c r="F13" s="1043" t="s">
        <v>266</v>
      </c>
      <c r="G13" s="1043" t="s">
        <v>267</v>
      </c>
      <c r="H13" s="1052" t="s">
        <v>268</v>
      </c>
    </row>
    <row r="14" spans="1:8" ht="76.5" customHeight="1" x14ac:dyDescent="0.2">
      <c r="A14" s="1062"/>
      <c r="B14" s="1062"/>
      <c r="C14" s="366" t="s">
        <v>269</v>
      </c>
      <c r="D14" s="1062"/>
      <c r="E14" s="1062"/>
      <c r="F14" s="1044"/>
      <c r="G14" s="1044"/>
      <c r="H14" s="1052"/>
    </row>
    <row r="15" spans="1:8" ht="76.5" customHeight="1" x14ac:dyDescent="0.2">
      <c r="A15" s="1042" t="s">
        <v>270</v>
      </c>
      <c r="B15" s="1042"/>
      <c r="C15" s="1042"/>
      <c r="D15" s="1042"/>
      <c r="E15" s="1042"/>
      <c r="F15" s="1042"/>
      <c r="G15" s="1042"/>
      <c r="H15" s="1042"/>
    </row>
    <row r="16" spans="1:8" x14ac:dyDescent="0.2">
      <c r="A16" s="367" t="s">
        <v>271</v>
      </c>
      <c r="B16" s="316" t="s">
        <v>272</v>
      </c>
      <c r="C16" s="317" t="s">
        <v>273</v>
      </c>
      <c r="D16" s="318" t="s">
        <v>274</v>
      </c>
      <c r="E16" s="317" t="s">
        <v>273</v>
      </c>
      <c r="F16" s="317"/>
      <c r="G16" s="318"/>
      <c r="H16" s="319"/>
    </row>
    <row r="17" spans="1:8" x14ac:dyDescent="0.2">
      <c r="A17" s="367" t="s">
        <v>271</v>
      </c>
      <c r="B17" s="316"/>
      <c r="C17" s="317" t="s">
        <v>273</v>
      </c>
      <c r="D17" s="318" t="s">
        <v>274</v>
      </c>
      <c r="E17" s="317" t="s">
        <v>273</v>
      </c>
      <c r="F17" s="317"/>
      <c r="G17" s="318"/>
      <c r="H17" s="319"/>
    </row>
    <row r="18" spans="1:8" x14ac:dyDescent="0.2">
      <c r="A18" s="367" t="s">
        <v>271</v>
      </c>
      <c r="B18" s="316"/>
      <c r="C18" s="317" t="s">
        <v>273</v>
      </c>
      <c r="D18" s="318" t="s">
        <v>274</v>
      </c>
      <c r="E18" s="317" t="s">
        <v>273</v>
      </c>
      <c r="F18" s="317"/>
      <c r="G18" s="318"/>
      <c r="H18" s="319"/>
    </row>
    <row r="19" spans="1:8" x14ac:dyDescent="0.2">
      <c r="A19" s="367" t="s">
        <v>271</v>
      </c>
      <c r="B19" s="316"/>
      <c r="C19" s="317" t="s">
        <v>273</v>
      </c>
      <c r="D19" s="318" t="s">
        <v>274</v>
      </c>
      <c r="E19" s="317" t="s">
        <v>273</v>
      </c>
      <c r="F19" s="317"/>
      <c r="G19" s="318"/>
      <c r="H19" s="319"/>
    </row>
    <row r="20" spans="1:8" x14ac:dyDescent="0.2">
      <c r="A20" s="367" t="s">
        <v>271</v>
      </c>
      <c r="B20" s="316"/>
      <c r="C20" s="317" t="s">
        <v>273</v>
      </c>
      <c r="D20" s="318" t="s">
        <v>274</v>
      </c>
      <c r="E20" s="317" t="s">
        <v>273</v>
      </c>
      <c r="F20" s="317"/>
      <c r="G20" s="318"/>
      <c r="H20" s="319"/>
    </row>
    <row r="21" spans="1:8" x14ac:dyDescent="0.2">
      <c r="A21" s="367" t="s">
        <v>271</v>
      </c>
      <c r="B21" s="316"/>
      <c r="C21" s="317" t="s">
        <v>273</v>
      </c>
      <c r="D21" s="318" t="s">
        <v>274</v>
      </c>
      <c r="E21" s="317" t="s">
        <v>273</v>
      </c>
      <c r="F21" s="317"/>
      <c r="G21" s="318"/>
      <c r="H21" s="319"/>
    </row>
    <row r="22" spans="1:8" x14ac:dyDescent="0.2">
      <c r="A22" s="367" t="s">
        <v>271</v>
      </c>
      <c r="B22" s="316"/>
      <c r="C22" s="317" t="s">
        <v>273</v>
      </c>
      <c r="D22" s="318" t="s">
        <v>274</v>
      </c>
      <c r="E22" s="317" t="s">
        <v>273</v>
      </c>
      <c r="F22" s="317"/>
      <c r="G22" s="318"/>
      <c r="H22" s="319"/>
    </row>
    <row r="23" spans="1:8" ht="76.5" customHeight="1" x14ac:dyDescent="0.2">
      <c r="A23" s="1042" t="s">
        <v>275</v>
      </c>
      <c r="B23" s="1042"/>
      <c r="C23" s="1042"/>
      <c r="D23" s="1042"/>
      <c r="E23" s="1042"/>
      <c r="F23" s="1042"/>
      <c r="G23" s="1042"/>
      <c r="H23" s="1042"/>
    </row>
    <row r="24" spans="1:8" ht="25.5" x14ac:dyDescent="0.2">
      <c r="A24" s="315" t="s">
        <v>276</v>
      </c>
      <c r="B24" s="316" t="s">
        <v>277</v>
      </c>
      <c r="C24" s="317" t="s">
        <v>273</v>
      </c>
      <c r="D24" s="318" t="s">
        <v>274</v>
      </c>
      <c r="E24" s="317" t="s">
        <v>273</v>
      </c>
      <c r="F24" s="317"/>
      <c r="G24" s="318"/>
      <c r="H24" s="319"/>
    </row>
    <row r="25" spans="1:8" ht="25.5" x14ac:dyDescent="0.2">
      <c r="A25" s="315" t="s">
        <v>276</v>
      </c>
      <c r="B25" s="316" t="s">
        <v>278</v>
      </c>
      <c r="C25" s="317" t="s">
        <v>273</v>
      </c>
      <c r="D25" s="318" t="s">
        <v>274</v>
      </c>
      <c r="E25" s="317" t="s">
        <v>273</v>
      </c>
      <c r="F25" s="317"/>
      <c r="G25" s="318"/>
      <c r="H25" s="319"/>
    </row>
    <row r="26" spans="1:8" ht="27.75" customHeight="1" x14ac:dyDescent="0.2">
      <c r="A26" s="315" t="s">
        <v>276</v>
      </c>
      <c r="B26" s="316" t="s">
        <v>279</v>
      </c>
      <c r="C26" s="317" t="s">
        <v>273</v>
      </c>
      <c r="D26" s="318" t="s">
        <v>274</v>
      </c>
      <c r="E26" s="317" t="s">
        <v>273</v>
      </c>
      <c r="F26" s="317"/>
      <c r="G26" s="318"/>
      <c r="H26" s="319"/>
    </row>
    <row r="27" spans="1:8" ht="27.75" customHeight="1" x14ac:dyDescent="0.2">
      <c r="A27" s="320" t="s">
        <v>280</v>
      </c>
      <c r="B27" s="321" t="s">
        <v>281</v>
      </c>
      <c r="C27" s="322" t="s">
        <v>273</v>
      </c>
      <c r="D27" s="323" t="s">
        <v>274</v>
      </c>
      <c r="E27" s="322" t="s">
        <v>273</v>
      </c>
      <c r="F27" s="322"/>
      <c r="G27" s="323"/>
      <c r="H27" s="324"/>
    </row>
    <row r="28" spans="1:8" ht="27.75" customHeight="1" x14ac:dyDescent="0.2">
      <c r="A28" s="320" t="s">
        <v>280</v>
      </c>
      <c r="B28" s="321" t="s">
        <v>282</v>
      </c>
      <c r="C28" s="322" t="s">
        <v>273</v>
      </c>
      <c r="D28" s="323" t="s">
        <v>274</v>
      </c>
      <c r="E28" s="322" t="s">
        <v>273</v>
      </c>
      <c r="F28" s="322"/>
      <c r="G28" s="323"/>
      <c r="H28" s="324"/>
    </row>
    <row r="29" spans="1:8" ht="27.75" customHeight="1" x14ac:dyDescent="0.2">
      <c r="A29" s="320" t="s">
        <v>280</v>
      </c>
      <c r="B29" s="321" t="s">
        <v>283</v>
      </c>
      <c r="C29" s="322" t="s">
        <v>273</v>
      </c>
      <c r="D29" s="323" t="s">
        <v>274</v>
      </c>
      <c r="E29" s="322" t="s">
        <v>273</v>
      </c>
      <c r="F29" s="322"/>
      <c r="G29" s="323"/>
      <c r="H29" s="324"/>
    </row>
    <row r="30" spans="1:8" ht="27.75" customHeight="1" x14ac:dyDescent="0.2">
      <c r="A30" s="320" t="s">
        <v>280</v>
      </c>
      <c r="B30" s="325" t="s">
        <v>284</v>
      </c>
      <c r="C30" s="322" t="s">
        <v>273</v>
      </c>
      <c r="D30" s="323" t="s">
        <v>273</v>
      </c>
      <c r="E30" s="322" t="s">
        <v>273</v>
      </c>
      <c r="F30" s="322"/>
      <c r="G30" s="323"/>
      <c r="H30" s="324"/>
    </row>
    <row r="31" spans="1:8" ht="27.75" customHeight="1" x14ac:dyDescent="0.2">
      <c r="A31" s="320" t="s">
        <v>280</v>
      </c>
      <c r="B31" s="325" t="s">
        <v>285</v>
      </c>
      <c r="C31" s="322" t="s">
        <v>273</v>
      </c>
      <c r="D31" s="323" t="s">
        <v>274</v>
      </c>
      <c r="E31" s="322" t="s">
        <v>273</v>
      </c>
      <c r="F31" s="322"/>
      <c r="G31" s="323"/>
      <c r="H31" s="324"/>
    </row>
    <row r="32" spans="1:8" ht="27.75" customHeight="1" x14ac:dyDescent="0.2">
      <c r="A32" s="320" t="s">
        <v>280</v>
      </c>
      <c r="B32" s="325" t="s">
        <v>286</v>
      </c>
      <c r="C32" s="322" t="s">
        <v>274</v>
      </c>
      <c r="D32" s="323" t="s">
        <v>274</v>
      </c>
      <c r="E32" s="326" t="s">
        <v>274</v>
      </c>
      <c r="F32" s="322"/>
      <c r="G32" s="323"/>
      <c r="H32" s="324"/>
    </row>
    <row r="33" spans="1:8" ht="31.5" customHeight="1" x14ac:dyDescent="0.2">
      <c r="A33" s="320" t="s">
        <v>280</v>
      </c>
      <c r="B33" s="325" t="s">
        <v>287</v>
      </c>
      <c r="C33" s="322" t="s">
        <v>273</v>
      </c>
      <c r="D33" s="323" t="s">
        <v>274</v>
      </c>
      <c r="E33" s="322" t="s">
        <v>273</v>
      </c>
      <c r="F33" s="322"/>
      <c r="G33" s="323"/>
      <c r="H33" s="324"/>
    </row>
    <row r="34" spans="1:8" ht="31.5" customHeight="1" x14ac:dyDescent="0.2">
      <c r="A34" s="320" t="s">
        <v>280</v>
      </c>
      <c r="B34" s="321" t="s">
        <v>288</v>
      </c>
      <c r="C34" s="322" t="s">
        <v>273</v>
      </c>
      <c r="D34" s="323" t="s">
        <v>274</v>
      </c>
      <c r="E34" s="322" t="s">
        <v>273</v>
      </c>
      <c r="F34" s="322"/>
      <c r="G34" s="323"/>
      <c r="H34" s="324"/>
    </row>
    <row r="35" spans="1:8" ht="27" customHeight="1" x14ac:dyDescent="0.2">
      <c r="A35" s="320" t="s">
        <v>280</v>
      </c>
      <c r="B35" s="325" t="s">
        <v>289</v>
      </c>
      <c r="C35" s="322" t="s">
        <v>274</v>
      </c>
      <c r="D35" s="323" t="s">
        <v>274</v>
      </c>
      <c r="E35" s="326" t="s">
        <v>274</v>
      </c>
      <c r="F35" s="322"/>
      <c r="G35" s="323"/>
      <c r="H35" s="324"/>
    </row>
    <row r="36" spans="1:8" ht="27" customHeight="1" x14ac:dyDescent="0.2">
      <c r="A36" s="327" t="s">
        <v>290</v>
      </c>
      <c r="B36" s="328" t="s">
        <v>291</v>
      </c>
      <c r="C36" s="329" t="s">
        <v>273</v>
      </c>
      <c r="D36" s="330" t="s">
        <v>274</v>
      </c>
      <c r="E36" s="329" t="s">
        <v>273</v>
      </c>
      <c r="F36" s="329"/>
      <c r="G36" s="330"/>
      <c r="H36" s="331"/>
    </row>
    <row r="37" spans="1:8" ht="29.25" customHeight="1" x14ac:dyDescent="0.2">
      <c r="A37" s="327" t="s">
        <v>290</v>
      </c>
      <c r="B37" s="328" t="s">
        <v>292</v>
      </c>
      <c r="C37" s="329" t="s">
        <v>273</v>
      </c>
      <c r="D37" s="330" t="s">
        <v>274</v>
      </c>
      <c r="E37" s="329" t="s">
        <v>273</v>
      </c>
      <c r="F37" s="329"/>
      <c r="G37" s="330"/>
      <c r="H37" s="331"/>
    </row>
    <row r="38" spans="1:8" ht="38.25" x14ac:dyDescent="0.2">
      <c r="A38" s="327" t="s">
        <v>290</v>
      </c>
      <c r="B38" s="332" t="s">
        <v>293</v>
      </c>
      <c r="C38" s="329" t="s">
        <v>274</v>
      </c>
      <c r="D38" s="330" t="s">
        <v>274</v>
      </c>
      <c r="E38" s="333" t="s">
        <v>274</v>
      </c>
      <c r="F38" s="329"/>
      <c r="G38" s="330"/>
      <c r="H38" s="331"/>
    </row>
    <row r="39" spans="1:8" ht="25.5" x14ac:dyDescent="0.2">
      <c r="A39" s="327" t="s">
        <v>290</v>
      </c>
      <c r="B39" s="332" t="s">
        <v>294</v>
      </c>
      <c r="C39" s="329" t="s">
        <v>274</v>
      </c>
      <c r="D39" s="330" t="s">
        <v>274</v>
      </c>
      <c r="E39" s="333" t="s">
        <v>274</v>
      </c>
      <c r="F39" s="329"/>
      <c r="G39" s="330"/>
      <c r="H39" s="331"/>
    </row>
    <row r="40" spans="1:8" ht="25.5" x14ac:dyDescent="0.2">
      <c r="A40" s="327" t="s">
        <v>290</v>
      </c>
      <c r="B40" s="332" t="s">
        <v>295</v>
      </c>
      <c r="C40" s="329" t="s">
        <v>273</v>
      </c>
      <c r="D40" s="330" t="s">
        <v>274</v>
      </c>
      <c r="E40" s="329" t="s">
        <v>273</v>
      </c>
      <c r="F40" s="329"/>
      <c r="G40" s="330"/>
      <c r="H40" s="331"/>
    </row>
    <row r="41" spans="1:8" ht="25.5" x14ac:dyDescent="0.2">
      <c r="A41" s="327" t="s">
        <v>290</v>
      </c>
      <c r="B41" s="332" t="s">
        <v>296</v>
      </c>
      <c r="C41" s="329" t="s">
        <v>274</v>
      </c>
      <c r="D41" s="330" t="s">
        <v>274</v>
      </c>
      <c r="E41" s="333" t="s">
        <v>274</v>
      </c>
      <c r="F41" s="329"/>
      <c r="G41" s="330"/>
      <c r="H41" s="331"/>
    </row>
    <row r="42" spans="1:8" ht="38.25" x14ac:dyDescent="0.2">
      <c r="A42" s="334" t="s">
        <v>297</v>
      </c>
      <c r="B42" s="335" t="s">
        <v>298</v>
      </c>
      <c r="C42" s="336" t="s">
        <v>273</v>
      </c>
      <c r="D42" s="337" t="s">
        <v>274</v>
      </c>
      <c r="E42" s="336" t="s">
        <v>273</v>
      </c>
      <c r="F42" s="336"/>
      <c r="G42" s="337"/>
      <c r="H42" s="338"/>
    </row>
    <row r="43" spans="1:8" ht="38.25" x14ac:dyDescent="0.2">
      <c r="A43" s="334" t="s">
        <v>297</v>
      </c>
      <c r="B43" s="335" t="s">
        <v>299</v>
      </c>
      <c r="C43" s="336" t="s">
        <v>273</v>
      </c>
      <c r="D43" s="337" t="s">
        <v>274</v>
      </c>
      <c r="E43" s="336" t="s">
        <v>273</v>
      </c>
      <c r="F43" s="336"/>
      <c r="G43" s="337"/>
      <c r="H43" s="338"/>
    </row>
    <row r="44" spans="1:8" ht="25.5" x14ac:dyDescent="0.2">
      <c r="A44" s="334" t="s">
        <v>297</v>
      </c>
      <c r="B44" s="335" t="s">
        <v>300</v>
      </c>
      <c r="C44" s="336" t="s">
        <v>273</v>
      </c>
      <c r="D44" s="337" t="s">
        <v>273</v>
      </c>
      <c r="E44" s="336" t="s">
        <v>273</v>
      </c>
      <c r="F44" s="336"/>
      <c r="G44" s="337"/>
      <c r="H44" s="338"/>
    </row>
    <row r="45" spans="1:8" x14ac:dyDescent="0.2">
      <c r="A45" s="339" t="s">
        <v>301</v>
      </c>
      <c r="B45" s="340" t="s">
        <v>302</v>
      </c>
      <c r="C45" s="341" t="s">
        <v>273</v>
      </c>
      <c r="D45" s="342" t="s">
        <v>274</v>
      </c>
      <c r="E45" s="341" t="s">
        <v>273</v>
      </c>
      <c r="F45" s="341"/>
      <c r="G45" s="342"/>
      <c r="H45" s="343"/>
    </row>
    <row r="46" spans="1:8" ht="25.5" x14ac:dyDescent="0.2">
      <c r="A46" s="339" t="s">
        <v>301</v>
      </c>
      <c r="B46" s="340" t="s">
        <v>303</v>
      </c>
      <c r="C46" s="341" t="s">
        <v>273</v>
      </c>
      <c r="D46" s="342" t="s">
        <v>273</v>
      </c>
      <c r="E46" s="341" t="s">
        <v>273</v>
      </c>
      <c r="F46" s="341"/>
      <c r="G46" s="342"/>
      <c r="H46" s="343"/>
    </row>
    <row r="47" spans="1:8" x14ac:dyDescent="0.2">
      <c r="A47" s="339" t="s">
        <v>301</v>
      </c>
      <c r="B47" s="340" t="s">
        <v>304</v>
      </c>
      <c r="C47" s="341" t="s">
        <v>274</v>
      </c>
      <c r="D47" s="342" t="s">
        <v>274</v>
      </c>
      <c r="E47" s="344" t="s">
        <v>274</v>
      </c>
      <c r="F47" s="341"/>
      <c r="G47" s="342"/>
      <c r="H47" s="343"/>
    </row>
    <row r="48" spans="1:8" ht="25.5" x14ac:dyDescent="0.2">
      <c r="A48" s="339" t="s">
        <v>301</v>
      </c>
      <c r="B48" s="340" t="s">
        <v>305</v>
      </c>
      <c r="C48" s="341" t="s">
        <v>273</v>
      </c>
      <c r="D48" s="342" t="s">
        <v>274</v>
      </c>
      <c r="E48" s="341" t="s">
        <v>273</v>
      </c>
      <c r="F48" s="341"/>
      <c r="G48" s="342"/>
      <c r="H48" s="343"/>
    </row>
    <row r="49" spans="1:8" x14ac:dyDescent="0.2">
      <c r="A49" s="339" t="s">
        <v>301</v>
      </c>
      <c r="B49" s="340" t="s">
        <v>306</v>
      </c>
      <c r="C49" s="341" t="s">
        <v>273</v>
      </c>
      <c r="D49" s="342" t="s">
        <v>274</v>
      </c>
      <c r="E49" s="341" t="s">
        <v>273</v>
      </c>
      <c r="F49" s="341"/>
      <c r="G49" s="342"/>
      <c r="H49" s="343"/>
    </row>
    <row r="50" spans="1:8" ht="24" customHeight="1" x14ac:dyDescent="0.2">
      <c r="A50" s="345" t="s">
        <v>307</v>
      </c>
      <c r="B50" s="346" t="s">
        <v>308</v>
      </c>
      <c r="C50" s="347" t="s">
        <v>273</v>
      </c>
      <c r="D50" s="348" t="s">
        <v>274</v>
      </c>
      <c r="E50" s="347" t="s">
        <v>273</v>
      </c>
      <c r="F50" s="347"/>
      <c r="G50" s="348"/>
      <c r="H50" s="349"/>
    </row>
    <row r="51" spans="1:8" ht="33" customHeight="1" x14ac:dyDescent="0.2">
      <c r="A51" s="345" t="s">
        <v>307</v>
      </c>
      <c r="B51" s="346" t="s">
        <v>309</v>
      </c>
      <c r="C51" s="347" t="s">
        <v>274</v>
      </c>
      <c r="D51" s="348" t="s">
        <v>274</v>
      </c>
      <c r="E51" s="350" t="s">
        <v>274</v>
      </c>
      <c r="F51" s="347"/>
      <c r="G51" s="348"/>
      <c r="H51" s="349"/>
    </row>
    <row r="52" spans="1:8" ht="31.5" customHeight="1" x14ac:dyDescent="0.2">
      <c r="A52" s="345" t="s">
        <v>307</v>
      </c>
      <c r="B52" s="346" t="s">
        <v>310</v>
      </c>
      <c r="C52" s="347" t="s">
        <v>273</v>
      </c>
      <c r="D52" s="348" t="s">
        <v>274</v>
      </c>
      <c r="E52" s="347" t="s">
        <v>273</v>
      </c>
      <c r="F52" s="347"/>
      <c r="G52" s="348"/>
      <c r="H52" s="349"/>
    </row>
    <row r="53" spans="1:8" ht="63.75" customHeight="1" x14ac:dyDescent="0.2">
      <c r="A53" s="1042" t="s">
        <v>311</v>
      </c>
      <c r="B53" s="1042"/>
      <c r="C53" s="1042"/>
      <c r="D53" s="1042"/>
      <c r="E53" s="1042"/>
      <c r="F53" s="1042"/>
      <c r="G53" s="1042"/>
      <c r="H53" s="1042"/>
    </row>
    <row r="54" spans="1:8" ht="30" customHeight="1" x14ac:dyDescent="0.2">
      <c r="A54" s="315" t="s">
        <v>276</v>
      </c>
      <c r="B54" s="351" t="s">
        <v>312</v>
      </c>
      <c r="C54" s="317" t="s">
        <v>273</v>
      </c>
      <c r="D54" s="318" t="s">
        <v>274</v>
      </c>
      <c r="E54" s="317" t="s">
        <v>273</v>
      </c>
      <c r="F54" s="317"/>
      <c r="G54" s="318"/>
      <c r="H54" s="319"/>
    </row>
    <row r="55" spans="1:8" ht="30" customHeight="1" x14ac:dyDescent="0.2">
      <c r="A55" s="315" t="s">
        <v>276</v>
      </c>
      <c r="B55" s="351" t="s">
        <v>313</v>
      </c>
      <c r="C55" s="317" t="s">
        <v>273</v>
      </c>
      <c r="D55" s="318" t="s">
        <v>273</v>
      </c>
      <c r="E55" s="317" t="s">
        <v>273</v>
      </c>
      <c r="F55" s="317"/>
      <c r="G55" s="318"/>
      <c r="H55" s="319"/>
    </row>
    <row r="56" spans="1:8" ht="30" customHeight="1" x14ac:dyDescent="0.2">
      <c r="A56" s="315" t="s">
        <v>276</v>
      </c>
      <c r="B56" s="351" t="s">
        <v>314</v>
      </c>
      <c r="C56" s="317" t="s">
        <v>273</v>
      </c>
      <c r="D56" s="318" t="s">
        <v>274</v>
      </c>
      <c r="E56" s="317" t="s">
        <v>273</v>
      </c>
      <c r="F56" s="317"/>
      <c r="G56" s="318"/>
      <c r="H56" s="319"/>
    </row>
    <row r="57" spans="1:8" ht="45" customHeight="1" x14ac:dyDescent="0.2">
      <c r="A57" s="352" t="s">
        <v>315</v>
      </c>
      <c r="B57" s="353" t="s">
        <v>316</v>
      </c>
      <c r="C57" s="354" t="s">
        <v>273</v>
      </c>
      <c r="D57" s="355" t="s">
        <v>273</v>
      </c>
      <c r="E57" s="354" t="s">
        <v>273</v>
      </c>
      <c r="F57" s="354"/>
      <c r="G57" s="355"/>
      <c r="H57" s="356"/>
    </row>
    <row r="58" spans="1:8" ht="30" customHeight="1" x14ac:dyDescent="0.2">
      <c r="A58" s="352" t="s">
        <v>315</v>
      </c>
      <c r="B58" s="353" t="s">
        <v>317</v>
      </c>
      <c r="C58" s="354" t="s">
        <v>273</v>
      </c>
      <c r="D58" s="355" t="s">
        <v>274</v>
      </c>
      <c r="E58" s="354" t="s">
        <v>273</v>
      </c>
      <c r="F58" s="354"/>
      <c r="G58" s="355"/>
      <c r="H58" s="356"/>
    </row>
    <row r="59" spans="1:8" ht="38.25" x14ac:dyDescent="0.2">
      <c r="A59" s="352" t="s">
        <v>315</v>
      </c>
      <c r="B59" s="353" t="s">
        <v>318</v>
      </c>
      <c r="C59" s="354" t="s">
        <v>274</v>
      </c>
      <c r="D59" s="355" t="s">
        <v>274</v>
      </c>
      <c r="E59" s="357" t="s">
        <v>274</v>
      </c>
      <c r="F59" s="354"/>
      <c r="G59" s="355"/>
      <c r="H59" s="356"/>
    </row>
    <row r="60" spans="1:8" ht="25.5" x14ac:dyDescent="0.2">
      <c r="A60" s="1063" t="s">
        <v>315</v>
      </c>
      <c r="B60" s="358" t="s">
        <v>319</v>
      </c>
      <c r="C60" s="1045" t="s">
        <v>273</v>
      </c>
      <c r="D60" s="1046" t="s">
        <v>274</v>
      </c>
      <c r="E60" s="1045" t="s">
        <v>273</v>
      </c>
      <c r="F60" s="1045"/>
      <c r="G60" s="1046"/>
      <c r="H60" s="1047"/>
    </row>
    <row r="61" spans="1:8" x14ac:dyDescent="0.2">
      <c r="A61" s="1063"/>
      <c r="B61" s="353" t="s">
        <v>320</v>
      </c>
      <c r="C61" s="1045"/>
      <c r="D61" s="1046"/>
      <c r="E61" s="1045"/>
      <c r="F61" s="1045"/>
      <c r="G61" s="1046"/>
      <c r="H61" s="1047"/>
    </row>
    <row r="62" spans="1:8" x14ac:dyDescent="0.2">
      <c r="A62" s="1063"/>
      <c r="B62" s="353" t="s">
        <v>321</v>
      </c>
      <c r="C62" s="1045"/>
      <c r="D62" s="1046"/>
      <c r="E62" s="1045"/>
      <c r="F62" s="1045"/>
      <c r="G62" s="1046"/>
      <c r="H62" s="1047"/>
    </row>
    <row r="63" spans="1:8" ht="25.5" x14ac:dyDescent="0.2">
      <c r="A63" s="1063"/>
      <c r="B63" s="353" t="s">
        <v>322</v>
      </c>
      <c r="C63" s="1045"/>
      <c r="D63" s="1046"/>
      <c r="E63" s="1045"/>
      <c r="F63" s="1045"/>
      <c r="G63" s="1046"/>
      <c r="H63" s="1047"/>
    </row>
    <row r="64" spans="1:8" ht="25.5" x14ac:dyDescent="0.2">
      <c r="A64" s="1063"/>
      <c r="B64" s="353" t="s">
        <v>323</v>
      </c>
      <c r="C64" s="1045"/>
      <c r="D64" s="1046"/>
      <c r="E64" s="1045"/>
      <c r="F64" s="1045"/>
      <c r="G64" s="1046"/>
      <c r="H64" s="1047"/>
    </row>
    <row r="65" spans="1:8" ht="48.75" customHeight="1" x14ac:dyDescent="0.2">
      <c r="A65" s="1042" t="s">
        <v>324</v>
      </c>
      <c r="B65" s="1042"/>
      <c r="C65" s="1042"/>
      <c r="D65" s="1042"/>
      <c r="E65" s="1042"/>
      <c r="F65" s="1042"/>
      <c r="G65" s="1042"/>
      <c r="H65" s="1042"/>
    </row>
    <row r="66" spans="1:8" ht="38.25" customHeight="1" x14ac:dyDescent="0.2">
      <c r="A66" s="315" t="s">
        <v>276</v>
      </c>
      <c r="B66" s="351" t="s">
        <v>325</v>
      </c>
      <c r="C66" s="317" t="s">
        <v>273</v>
      </c>
      <c r="D66" s="318" t="s">
        <v>274</v>
      </c>
      <c r="E66" s="317" t="s">
        <v>273</v>
      </c>
      <c r="F66" s="317"/>
      <c r="G66" s="318"/>
      <c r="H66" s="319"/>
    </row>
    <row r="67" spans="1:8" x14ac:dyDescent="0.2">
      <c r="A67" s="1061" t="s">
        <v>276</v>
      </c>
      <c r="B67" s="316" t="s">
        <v>326</v>
      </c>
      <c r="C67" s="1048" t="s">
        <v>274</v>
      </c>
      <c r="D67" s="1049" t="s">
        <v>274</v>
      </c>
      <c r="E67" s="1051" t="s">
        <v>274</v>
      </c>
      <c r="F67" s="1048"/>
      <c r="G67" s="1049"/>
      <c r="H67" s="1050"/>
    </row>
    <row r="68" spans="1:8" x14ac:dyDescent="0.2">
      <c r="A68" s="1061"/>
      <c r="B68" s="316" t="s">
        <v>327</v>
      </c>
      <c r="C68" s="1048"/>
      <c r="D68" s="1049"/>
      <c r="E68" s="1051"/>
      <c r="F68" s="1048"/>
      <c r="G68" s="1049"/>
      <c r="H68" s="1050"/>
    </row>
    <row r="69" spans="1:8" ht="25.5" x14ac:dyDescent="0.2">
      <c r="A69" s="315" t="s">
        <v>276</v>
      </c>
      <c r="B69" s="351" t="s">
        <v>328</v>
      </c>
      <c r="C69" s="317" t="s">
        <v>273</v>
      </c>
      <c r="D69" s="318" t="s">
        <v>274</v>
      </c>
      <c r="E69" s="317" t="s">
        <v>273</v>
      </c>
      <c r="F69" s="317"/>
      <c r="G69" s="318"/>
      <c r="H69" s="319"/>
    </row>
    <row r="70" spans="1:8" ht="51" customHeight="1" x14ac:dyDescent="0.2">
      <c r="A70" s="315" t="s">
        <v>276</v>
      </c>
      <c r="B70" s="351" t="s">
        <v>329</v>
      </c>
      <c r="C70" s="317" t="s">
        <v>273</v>
      </c>
      <c r="D70" s="318" t="s">
        <v>274</v>
      </c>
      <c r="E70" s="317" t="s">
        <v>273</v>
      </c>
      <c r="F70" s="317"/>
      <c r="G70" s="318"/>
      <c r="H70" s="319"/>
    </row>
    <row r="71" spans="1:8" ht="38.25" x14ac:dyDescent="0.2">
      <c r="A71" s="320" t="s">
        <v>280</v>
      </c>
      <c r="B71" s="321" t="s">
        <v>330</v>
      </c>
      <c r="C71" s="322" t="s">
        <v>273</v>
      </c>
      <c r="D71" s="323" t="s">
        <v>274</v>
      </c>
      <c r="E71" s="322" t="s">
        <v>273</v>
      </c>
      <c r="F71" s="322"/>
      <c r="G71" s="323"/>
      <c r="H71" s="324"/>
    </row>
    <row r="72" spans="1:8" ht="45" customHeight="1" x14ac:dyDescent="0.2">
      <c r="A72" s="1042" t="s">
        <v>331</v>
      </c>
      <c r="B72" s="1042"/>
      <c r="C72" s="1042"/>
      <c r="D72" s="1042"/>
      <c r="E72" s="1042"/>
      <c r="F72" s="1042"/>
      <c r="G72" s="1042"/>
      <c r="H72" s="1042"/>
    </row>
    <row r="73" spans="1:8" ht="25.5" x14ac:dyDescent="0.2">
      <c r="A73" s="320" t="s">
        <v>280</v>
      </c>
      <c r="B73" s="325" t="s">
        <v>332</v>
      </c>
      <c r="C73" s="322" t="s">
        <v>273</v>
      </c>
      <c r="D73" s="323" t="s">
        <v>273</v>
      </c>
      <c r="E73" s="322" t="s">
        <v>273</v>
      </c>
      <c r="F73" s="322"/>
      <c r="G73" s="323"/>
      <c r="H73" s="324"/>
    </row>
    <row r="74" spans="1:8" ht="25.5" x14ac:dyDescent="0.2">
      <c r="A74" s="320" t="s">
        <v>280</v>
      </c>
      <c r="B74" s="325" t="s">
        <v>333</v>
      </c>
      <c r="C74" s="322" t="s">
        <v>273</v>
      </c>
      <c r="D74" s="323" t="s">
        <v>273</v>
      </c>
      <c r="E74" s="322" t="s">
        <v>273</v>
      </c>
      <c r="F74" s="322"/>
      <c r="G74" s="323"/>
      <c r="H74" s="324"/>
    </row>
    <row r="75" spans="1:8" ht="25.5" x14ac:dyDescent="0.2">
      <c r="A75" s="320" t="s">
        <v>280</v>
      </c>
      <c r="B75" s="325" t="s">
        <v>334</v>
      </c>
      <c r="C75" s="322" t="s">
        <v>273</v>
      </c>
      <c r="D75" s="323" t="s">
        <v>273</v>
      </c>
      <c r="E75" s="322" t="s">
        <v>273</v>
      </c>
      <c r="F75" s="322"/>
      <c r="G75" s="323"/>
      <c r="H75" s="324"/>
    </row>
    <row r="76" spans="1:8" ht="25.5" x14ac:dyDescent="0.2">
      <c r="A76" s="359" t="s">
        <v>335</v>
      </c>
      <c r="B76" s="360" t="s">
        <v>336</v>
      </c>
      <c r="C76" s="361" t="s">
        <v>273</v>
      </c>
      <c r="D76" s="362" t="s">
        <v>274</v>
      </c>
      <c r="E76" s="361" t="s">
        <v>273</v>
      </c>
      <c r="F76" s="361"/>
      <c r="G76" s="362"/>
      <c r="H76" s="363"/>
    </row>
    <row r="77" spans="1:8" ht="25.5" x14ac:dyDescent="0.2">
      <c r="A77" s="359" t="s">
        <v>335</v>
      </c>
      <c r="B77" s="360" t="s">
        <v>337</v>
      </c>
      <c r="C77" s="361" t="s">
        <v>273</v>
      </c>
      <c r="D77" s="362" t="s">
        <v>274</v>
      </c>
      <c r="E77" s="361" t="s">
        <v>273</v>
      </c>
      <c r="F77" s="361"/>
      <c r="G77" s="362"/>
      <c r="H77" s="363"/>
    </row>
    <row r="78" spans="1:8" ht="38.25" x14ac:dyDescent="0.2">
      <c r="A78" s="359" t="s">
        <v>335</v>
      </c>
      <c r="B78" s="360" t="s">
        <v>338</v>
      </c>
      <c r="C78" s="361" t="s">
        <v>273</v>
      </c>
      <c r="D78" s="362" t="s">
        <v>274</v>
      </c>
      <c r="E78" s="361" t="s">
        <v>273</v>
      </c>
      <c r="F78" s="361"/>
      <c r="G78" s="362"/>
      <c r="H78" s="363"/>
    </row>
    <row r="79" spans="1:8" ht="25.5" x14ac:dyDescent="0.2">
      <c r="A79" s="359" t="s">
        <v>335</v>
      </c>
      <c r="B79" s="360" t="s">
        <v>339</v>
      </c>
      <c r="C79" s="361" t="s">
        <v>273</v>
      </c>
      <c r="D79" s="362" t="s">
        <v>274</v>
      </c>
      <c r="E79" s="361" t="s">
        <v>273</v>
      </c>
      <c r="F79" s="361"/>
      <c r="G79" s="362"/>
      <c r="H79" s="363"/>
    </row>
    <row r="80" spans="1:8" ht="25.5" x14ac:dyDescent="0.2">
      <c r="A80" s="359" t="s">
        <v>335</v>
      </c>
      <c r="B80" s="360" t="s">
        <v>340</v>
      </c>
      <c r="C80" s="361" t="s">
        <v>273</v>
      </c>
      <c r="D80" s="362" t="s">
        <v>274</v>
      </c>
      <c r="E80" s="361" t="s">
        <v>273</v>
      </c>
      <c r="F80" s="361"/>
      <c r="G80" s="362"/>
      <c r="H80" s="363"/>
    </row>
    <row r="81" spans="1:8" ht="25.5" x14ac:dyDescent="0.2">
      <c r="A81" s="359" t="s">
        <v>335</v>
      </c>
      <c r="B81" s="360" t="s">
        <v>341</v>
      </c>
      <c r="C81" s="361" t="s">
        <v>273</v>
      </c>
      <c r="D81" s="362" t="s">
        <v>274</v>
      </c>
      <c r="E81" s="361" t="s">
        <v>273</v>
      </c>
      <c r="F81" s="361"/>
      <c r="G81" s="362"/>
      <c r="H81" s="363"/>
    </row>
    <row r="82" spans="1:8" ht="25.5" x14ac:dyDescent="0.2">
      <c r="A82" s="359" t="s">
        <v>335</v>
      </c>
      <c r="B82" s="360" t="s">
        <v>342</v>
      </c>
      <c r="C82" s="361" t="s">
        <v>273</v>
      </c>
      <c r="D82" s="362" t="s">
        <v>274</v>
      </c>
      <c r="E82" s="361" t="s">
        <v>273</v>
      </c>
      <c r="F82" s="361"/>
      <c r="G82" s="362"/>
      <c r="H82" s="363"/>
    </row>
    <row r="83" spans="1:8" ht="62.25" customHeight="1" x14ac:dyDescent="0.2">
      <c r="A83" s="1042" t="s">
        <v>343</v>
      </c>
      <c r="B83" s="1042"/>
      <c r="C83" s="1042"/>
      <c r="D83" s="1042"/>
      <c r="E83" s="1042"/>
      <c r="F83" s="1042"/>
      <c r="G83" s="1042"/>
      <c r="H83" s="1042"/>
    </row>
    <row r="84" spans="1:8" ht="25.5" x14ac:dyDescent="0.2">
      <c r="A84" s="334" t="s">
        <v>297</v>
      </c>
      <c r="B84" s="335" t="s">
        <v>344</v>
      </c>
      <c r="C84" s="336" t="s">
        <v>274</v>
      </c>
      <c r="D84" s="337" t="s">
        <v>274</v>
      </c>
      <c r="E84" s="364" t="s">
        <v>274</v>
      </c>
      <c r="F84" s="336"/>
      <c r="G84" s="337"/>
      <c r="H84" s="338"/>
    </row>
    <row r="85" spans="1:8" ht="25.5" x14ac:dyDescent="0.2">
      <c r="A85" s="334" t="s">
        <v>297</v>
      </c>
      <c r="B85" s="335" t="s">
        <v>345</v>
      </c>
      <c r="C85" s="336" t="s">
        <v>274</v>
      </c>
      <c r="D85" s="337" t="s">
        <v>274</v>
      </c>
      <c r="E85" s="364" t="s">
        <v>274</v>
      </c>
      <c r="F85" s="336"/>
      <c r="G85" s="337"/>
      <c r="H85" s="338"/>
    </row>
    <row r="86" spans="1:8" ht="51" customHeight="1" x14ac:dyDescent="0.2">
      <c r="A86" s="334" t="s">
        <v>297</v>
      </c>
      <c r="B86" s="365" t="s">
        <v>346</v>
      </c>
      <c r="C86" s="336" t="s">
        <v>273</v>
      </c>
      <c r="D86" s="337" t="s">
        <v>274</v>
      </c>
      <c r="E86" s="336" t="s">
        <v>273</v>
      </c>
      <c r="F86" s="336"/>
      <c r="G86" s="337"/>
      <c r="H86" s="338"/>
    </row>
    <row r="87" spans="1:8" ht="38.25" x14ac:dyDescent="0.2">
      <c r="A87" s="334" t="s">
        <v>297</v>
      </c>
      <c r="B87" s="365" t="s">
        <v>347</v>
      </c>
      <c r="C87" s="336" t="s">
        <v>274</v>
      </c>
      <c r="D87" s="337" t="s">
        <v>274</v>
      </c>
      <c r="E87" s="364" t="s">
        <v>274</v>
      </c>
      <c r="F87" s="336"/>
      <c r="G87" s="337"/>
      <c r="H87" s="338"/>
    </row>
    <row r="88" spans="1:8" ht="25.5" x14ac:dyDescent="0.2">
      <c r="A88" s="334" t="s">
        <v>297</v>
      </c>
      <c r="B88" s="365" t="s">
        <v>348</v>
      </c>
      <c r="C88" s="336" t="s">
        <v>273</v>
      </c>
      <c r="D88" s="337" t="s">
        <v>274</v>
      </c>
      <c r="E88" s="336" t="s">
        <v>273</v>
      </c>
      <c r="F88" s="336"/>
      <c r="G88" s="337"/>
      <c r="H88" s="338"/>
    </row>
    <row r="89" spans="1:8" ht="38.25" x14ac:dyDescent="0.2">
      <c r="A89" s="334" t="s">
        <v>297</v>
      </c>
      <c r="B89" s="365" t="s">
        <v>349</v>
      </c>
      <c r="C89" s="336" t="s">
        <v>274</v>
      </c>
      <c r="D89" s="337" t="s">
        <v>274</v>
      </c>
      <c r="E89" s="364" t="s">
        <v>274</v>
      </c>
      <c r="F89" s="336"/>
      <c r="G89" s="337"/>
      <c r="H89" s="338"/>
    </row>
    <row r="90" spans="1:8" ht="51" x14ac:dyDescent="0.2">
      <c r="A90" s="334" t="s">
        <v>297</v>
      </c>
      <c r="B90" s="335" t="s">
        <v>350</v>
      </c>
      <c r="C90" s="336" t="s">
        <v>274</v>
      </c>
      <c r="D90" s="337" t="s">
        <v>274</v>
      </c>
      <c r="E90" s="364" t="s">
        <v>274</v>
      </c>
      <c r="F90" s="336"/>
      <c r="G90" s="337"/>
      <c r="H90" s="338"/>
    </row>
    <row r="91" spans="1:8" ht="25.5" x14ac:dyDescent="0.2">
      <c r="A91" s="334" t="s">
        <v>297</v>
      </c>
      <c r="B91" s="335" t="s">
        <v>351</v>
      </c>
      <c r="C91" s="336" t="s">
        <v>273</v>
      </c>
      <c r="D91" s="337" t="s">
        <v>274</v>
      </c>
      <c r="E91" s="364" t="s">
        <v>274</v>
      </c>
      <c r="F91" s="336"/>
      <c r="G91" s="337"/>
      <c r="H91" s="338"/>
    </row>
    <row r="92" spans="1:8" ht="38.25" customHeight="1" x14ac:dyDescent="0.2">
      <c r="A92" s="334" t="s">
        <v>297</v>
      </c>
      <c r="B92" s="335" t="s">
        <v>352</v>
      </c>
      <c r="C92" s="336" t="s">
        <v>274</v>
      </c>
      <c r="D92" s="337" t="s">
        <v>274</v>
      </c>
      <c r="E92" s="364" t="s">
        <v>274</v>
      </c>
      <c r="F92" s="336"/>
      <c r="G92" s="337"/>
      <c r="H92" s="338"/>
    </row>
    <row r="93" spans="1:8" ht="25.5" x14ac:dyDescent="0.2">
      <c r="A93" s="334" t="s">
        <v>297</v>
      </c>
      <c r="B93" s="365" t="s">
        <v>353</v>
      </c>
      <c r="C93" s="336" t="s">
        <v>273</v>
      </c>
      <c r="D93" s="337" t="s">
        <v>274</v>
      </c>
      <c r="E93" s="336" t="s">
        <v>273</v>
      </c>
      <c r="F93" s="336"/>
      <c r="G93" s="337"/>
      <c r="H93" s="338"/>
    </row>
  </sheetData>
  <autoFilter ref="A13:D93"/>
  <mergeCells count="44">
    <mergeCell ref="E2:E3"/>
    <mergeCell ref="A5:A9"/>
    <mergeCell ref="C5:C9"/>
    <mergeCell ref="D5:D9"/>
    <mergeCell ref="A2:A3"/>
    <mergeCell ref="B2:B3"/>
    <mergeCell ref="C2:C3"/>
    <mergeCell ref="D2:D3"/>
    <mergeCell ref="A10:D10"/>
    <mergeCell ref="A11:D11"/>
    <mergeCell ref="A12:D12"/>
    <mergeCell ref="A13:A14"/>
    <mergeCell ref="B13:B14"/>
    <mergeCell ref="D13:D14"/>
    <mergeCell ref="A67:A68"/>
    <mergeCell ref="C67:C68"/>
    <mergeCell ref="D67:D68"/>
    <mergeCell ref="E13:E14"/>
    <mergeCell ref="A60:A64"/>
    <mergeCell ref="C60:C64"/>
    <mergeCell ref="D60:D64"/>
    <mergeCell ref="E60:E64"/>
    <mergeCell ref="F2:F3"/>
    <mergeCell ref="G2:G3"/>
    <mergeCell ref="H2:H3"/>
    <mergeCell ref="F5:F9"/>
    <mergeCell ref="G5:G9"/>
    <mergeCell ref="H5:H9"/>
    <mergeCell ref="A83:H83"/>
    <mergeCell ref="F13:F14"/>
    <mergeCell ref="G13:G14"/>
    <mergeCell ref="A15:H15"/>
    <mergeCell ref="A23:H23"/>
    <mergeCell ref="A53:H53"/>
    <mergeCell ref="A65:H65"/>
    <mergeCell ref="A72:H72"/>
    <mergeCell ref="F60:F64"/>
    <mergeCell ref="G60:G64"/>
    <mergeCell ref="H60:H64"/>
    <mergeCell ref="F67:F68"/>
    <mergeCell ref="G67:G68"/>
    <mergeCell ref="H67:H68"/>
    <mergeCell ref="E67:E68"/>
    <mergeCell ref="H13:H14"/>
  </mergeCells>
  <dataValidations disablePrompts="1" count="1">
    <dataValidation type="list" allowBlank="1" showInputMessage="1" showErrorMessage="1" sqref="E54:E60 C93:E93 C73:E82 C66:D71 C54:D64 C84:E91 C24:E52 E66:E67 E69:E71 C16:E22">
      <formula1>"j,n"</formula1>
    </dataValidation>
  </dataValidations>
  <pageMargins left="0.7" right="0.7" top="0.78740157499999996" bottom="0.78740157499999996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66"/>
  <sheetViews>
    <sheetView showGridLines="0" tabSelected="1" zoomScale="110" zoomScaleNormal="110" workbookViewId="0">
      <selection activeCell="A2" sqref="A2:I4"/>
    </sheetView>
  </sheetViews>
  <sheetFormatPr baseColWidth="10" defaultColWidth="11.42578125" defaultRowHeight="12.75" x14ac:dyDescent="0.2"/>
  <cols>
    <col min="1" max="1" width="4.85546875" style="258" customWidth="1"/>
    <col min="2" max="2" width="25.42578125" style="190" customWidth="1"/>
    <col min="3" max="3" width="9.7109375" style="190" customWidth="1"/>
    <col min="4" max="4" width="20.5703125" style="190" customWidth="1"/>
    <col min="5" max="5" width="18.140625" style="190" customWidth="1"/>
    <col min="6" max="9" width="19.85546875" style="190" customWidth="1"/>
    <col min="10" max="10" width="2.5703125" style="190" customWidth="1"/>
    <col min="11" max="16384" width="11.42578125" style="190"/>
  </cols>
  <sheetData>
    <row r="1" spans="1:11" ht="18.75" x14ac:dyDescent="0.3">
      <c r="A1" s="188"/>
      <c r="B1" s="189"/>
      <c r="C1" s="189"/>
      <c r="D1" s="189"/>
      <c r="E1" s="189"/>
      <c r="F1" s="189"/>
      <c r="G1" s="189"/>
      <c r="H1" s="189"/>
      <c r="I1" s="189"/>
      <c r="K1" s="191"/>
    </row>
    <row r="2" spans="1:11" ht="12.6" customHeight="1" x14ac:dyDescent="0.2">
      <c r="A2" s="784" t="s">
        <v>448</v>
      </c>
      <c r="B2" s="785"/>
      <c r="C2" s="785"/>
      <c r="D2" s="785"/>
      <c r="E2" s="785"/>
      <c r="F2" s="785"/>
      <c r="G2" s="785"/>
      <c r="H2" s="785"/>
      <c r="I2" s="786"/>
      <c r="K2" s="191"/>
    </row>
    <row r="3" spans="1:11" s="192" customFormat="1" x14ac:dyDescent="0.25">
      <c r="A3" s="787"/>
      <c r="B3" s="788"/>
      <c r="C3" s="788"/>
      <c r="D3" s="788"/>
      <c r="E3" s="788"/>
      <c r="F3" s="788"/>
      <c r="G3" s="788"/>
      <c r="H3" s="788"/>
      <c r="I3" s="789"/>
    </row>
    <row r="4" spans="1:11" x14ac:dyDescent="0.2">
      <c r="A4" s="790"/>
      <c r="B4" s="791"/>
      <c r="C4" s="791"/>
      <c r="D4" s="791"/>
      <c r="E4" s="791"/>
      <c r="F4" s="791"/>
      <c r="G4" s="791"/>
      <c r="H4" s="791"/>
      <c r="I4" s="792"/>
    </row>
    <row r="5" spans="1:11" x14ac:dyDescent="0.2">
      <c r="A5" s="793"/>
      <c r="B5" s="793"/>
      <c r="C5" s="793"/>
      <c r="D5" s="793"/>
      <c r="E5" s="793"/>
      <c r="F5" s="793"/>
      <c r="G5" s="793"/>
      <c r="H5" s="793"/>
      <c r="I5" s="793"/>
    </row>
    <row r="6" spans="1:11" ht="15" x14ac:dyDescent="0.2">
      <c r="A6" s="193"/>
      <c r="B6" s="793"/>
      <c r="C6" s="793"/>
      <c r="D6" s="793"/>
      <c r="E6" s="793"/>
      <c r="F6" s="793"/>
      <c r="G6" s="793"/>
      <c r="H6" s="793"/>
      <c r="I6" s="793"/>
    </row>
    <row r="7" spans="1:11" s="194" customFormat="1" ht="15.75" x14ac:dyDescent="0.25">
      <c r="A7" s="794" t="s">
        <v>66</v>
      </c>
      <c r="B7" s="795"/>
      <c r="C7" s="795"/>
      <c r="D7" s="795"/>
      <c r="E7" s="795"/>
      <c r="F7" s="795"/>
      <c r="G7" s="795"/>
      <c r="H7" s="795"/>
      <c r="I7" s="796"/>
    </row>
    <row r="8" spans="1:11" s="194" customFormat="1" ht="15.75" x14ac:dyDescent="0.25">
      <c r="A8" s="195"/>
      <c r="B8" s="196"/>
      <c r="C8" s="196"/>
      <c r="D8" s="196"/>
      <c r="E8" s="196"/>
      <c r="F8" s="196"/>
      <c r="G8" s="197"/>
      <c r="H8" s="197"/>
      <c r="I8" s="196"/>
    </row>
    <row r="9" spans="1:11" s="203" customFormat="1" x14ac:dyDescent="0.25">
      <c r="A9" s="198"/>
      <c r="B9" s="199"/>
      <c r="C9" s="797" t="s">
        <v>67</v>
      </c>
      <c r="D9" s="798"/>
      <c r="E9" s="798"/>
      <c r="F9" s="799"/>
      <c r="G9" s="200" t="s">
        <v>68</v>
      </c>
      <c r="H9" s="201"/>
      <c r="I9" s="202"/>
    </row>
    <row r="10" spans="1:11" ht="14.25" x14ac:dyDescent="0.2">
      <c r="A10" s="204" t="s">
        <v>69</v>
      </c>
      <c r="B10" s="205" t="s">
        <v>70</v>
      </c>
      <c r="C10" s="778"/>
      <c r="D10" s="779"/>
      <c r="E10" s="779"/>
      <c r="F10" s="780"/>
      <c r="G10" s="781"/>
      <c r="H10" s="782"/>
      <c r="I10" s="783"/>
    </row>
    <row r="11" spans="1:11" ht="14.25" x14ac:dyDescent="0.2">
      <c r="A11" s="204" t="s">
        <v>71</v>
      </c>
      <c r="B11" s="205" t="s">
        <v>72</v>
      </c>
      <c r="C11" s="778"/>
      <c r="D11" s="779"/>
      <c r="E11" s="779"/>
      <c r="F11" s="780"/>
      <c r="G11" s="778"/>
      <c r="H11" s="779"/>
      <c r="I11" s="780"/>
    </row>
    <row r="12" spans="1:11" ht="14.25" x14ac:dyDescent="0.2">
      <c r="A12" s="204" t="s">
        <v>73</v>
      </c>
      <c r="B12" s="205" t="s">
        <v>74</v>
      </c>
      <c r="C12" s="778"/>
      <c r="D12" s="779"/>
      <c r="E12" s="779"/>
      <c r="F12" s="780"/>
      <c r="G12" s="778"/>
      <c r="H12" s="779"/>
      <c r="I12" s="780"/>
    </row>
    <row r="13" spans="1:11" ht="14.25" x14ac:dyDescent="0.2">
      <c r="A13" s="204" t="s">
        <v>75</v>
      </c>
      <c r="B13" s="205" t="s">
        <v>76</v>
      </c>
      <c r="C13" s="778"/>
      <c r="D13" s="779"/>
      <c r="E13" s="779"/>
      <c r="F13" s="780"/>
      <c r="G13" s="778"/>
      <c r="H13" s="779"/>
      <c r="I13" s="780"/>
    </row>
    <row r="14" spans="1:11" ht="14.25" x14ac:dyDescent="0.2">
      <c r="A14" s="204" t="s">
        <v>77</v>
      </c>
      <c r="B14" s="205" t="s">
        <v>78</v>
      </c>
      <c r="C14" s="778"/>
      <c r="D14" s="779"/>
      <c r="E14" s="779"/>
      <c r="F14" s="780"/>
      <c r="G14" s="781"/>
      <c r="H14" s="782"/>
      <c r="I14" s="783"/>
    </row>
    <row r="15" spans="1:11" ht="14.25" x14ac:dyDescent="0.2">
      <c r="A15" s="204" t="s">
        <v>79</v>
      </c>
      <c r="B15" s="205" t="s">
        <v>80</v>
      </c>
      <c r="C15" s="206"/>
      <c r="D15" s="207"/>
      <c r="E15" s="207"/>
      <c r="F15" s="208"/>
      <c r="G15" s="209"/>
      <c r="H15" s="210"/>
      <c r="I15" s="211"/>
    </row>
    <row r="16" spans="1:11" ht="14.25" x14ac:dyDescent="0.2">
      <c r="A16" s="204" t="s">
        <v>81</v>
      </c>
      <c r="B16" s="205" t="s">
        <v>82</v>
      </c>
      <c r="C16" s="778"/>
      <c r="D16" s="779"/>
      <c r="E16" s="779"/>
      <c r="F16" s="780"/>
      <c r="G16" s="781"/>
      <c r="H16" s="782"/>
      <c r="I16" s="783"/>
    </row>
    <row r="17" spans="1:11" ht="12.6" customHeight="1" x14ac:dyDescent="0.2">
      <c r="A17" s="204" t="s">
        <v>83</v>
      </c>
      <c r="B17" s="205" t="s">
        <v>84</v>
      </c>
      <c r="C17" s="803"/>
      <c r="D17" s="804"/>
      <c r="E17" s="804"/>
      <c r="F17" s="804"/>
      <c r="G17" s="804"/>
      <c r="H17" s="804"/>
      <c r="I17" s="805"/>
    </row>
    <row r="18" spans="1:11" ht="14.25" x14ac:dyDescent="0.2">
      <c r="A18" s="212" t="s">
        <v>85</v>
      </c>
      <c r="B18" s="213" t="s">
        <v>86</v>
      </c>
      <c r="C18" s="800"/>
      <c r="D18" s="801"/>
      <c r="E18" s="801"/>
      <c r="F18" s="801"/>
      <c r="G18" s="801"/>
      <c r="H18" s="801"/>
      <c r="I18" s="802"/>
    </row>
    <row r="19" spans="1:11" x14ac:dyDescent="0.2">
      <c r="A19" s="214"/>
      <c r="B19" s="215"/>
      <c r="C19" s="216"/>
      <c r="D19" s="217"/>
      <c r="E19" s="217"/>
      <c r="F19" s="215"/>
      <c r="G19" s="215"/>
      <c r="H19" s="216"/>
      <c r="I19" s="216"/>
    </row>
    <row r="20" spans="1:11" s="194" customFormat="1" ht="15.75" x14ac:dyDescent="0.25">
      <c r="A20" s="794" t="s">
        <v>87</v>
      </c>
      <c r="B20" s="795"/>
      <c r="C20" s="795"/>
      <c r="D20" s="795"/>
      <c r="E20" s="795"/>
      <c r="F20" s="795"/>
      <c r="G20" s="795"/>
      <c r="H20" s="795"/>
      <c r="I20" s="796"/>
    </row>
    <row r="21" spans="1:11" s="194" customFormat="1" ht="15.75" x14ac:dyDescent="0.25">
      <c r="A21" s="195"/>
      <c r="B21" s="196"/>
      <c r="C21" s="196"/>
      <c r="D21" s="196"/>
      <c r="E21" s="196"/>
      <c r="F21" s="196"/>
      <c r="G21" s="196"/>
      <c r="H21" s="196"/>
      <c r="I21" s="196"/>
    </row>
    <row r="22" spans="1:11" ht="14.25" x14ac:dyDescent="0.2">
      <c r="A22" s="204" t="s">
        <v>88</v>
      </c>
      <c r="B22" s="218" t="s">
        <v>89</v>
      </c>
      <c r="C22" s="778"/>
      <c r="D22" s="806"/>
      <c r="E22" s="806"/>
      <c r="F22" s="806"/>
      <c r="G22" s="806"/>
      <c r="H22" s="806"/>
      <c r="I22" s="807"/>
    </row>
    <row r="23" spans="1:11" ht="14.25" x14ac:dyDescent="0.2">
      <c r="A23" s="204" t="s">
        <v>90</v>
      </c>
      <c r="B23" s="219" t="s">
        <v>91</v>
      </c>
      <c r="C23" s="778"/>
      <c r="D23" s="779"/>
      <c r="E23" s="780"/>
      <c r="F23" s="220" t="s">
        <v>92</v>
      </c>
      <c r="G23" s="778"/>
      <c r="H23" s="779"/>
      <c r="I23" s="780"/>
    </row>
    <row r="24" spans="1:11" ht="14.25" x14ac:dyDescent="0.2">
      <c r="A24" s="204" t="s">
        <v>93</v>
      </c>
      <c r="B24" s="219" t="s">
        <v>94</v>
      </c>
      <c r="C24" s="808"/>
      <c r="D24" s="809"/>
      <c r="E24" s="810"/>
      <c r="F24" s="221" t="s">
        <v>95</v>
      </c>
      <c r="G24" s="778"/>
      <c r="H24" s="779"/>
      <c r="I24" s="780"/>
    </row>
    <row r="25" spans="1:11" ht="14.25" x14ac:dyDescent="0.2">
      <c r="A25" s="204"/>
      <c r="B25" s="219" t="s">
        <v>467</v>
      </c>
      <c r="C25" s="589"/>
      <c r="D25" s="590"/>
      <c r="E25" s="591"/>
      <c r="F25" s="588"/>
      <c r="G25" s="585"/>
      <c r="H25" s="585"/>
      <c r="I25" s="586"/>
    </row>
    <row r="26" spans="1:11" ht="14.25" x14ac:dyDescent="0.2">
      <c r="A26" s="204" t="s">
        <v>96</v>
      </c>
      <c r="B26" s="219" t="s">
        <v>97</v>
      </c>
      <c r="C26" s="781"/>
      <c r="D26" s="814"/>
      <c r="E26" s="814"/>
      <c r="F26" s="814"/>
      <c r="G26" s="814"/>
      <c r="H26" s="814"/>
      <c r="I26" s="815"/>
    </row>
    <row r="27" spans="1:11" ht="14.25" x14ac:dyDescent="0.2">
      <c r="A27" s="204" t="s">
        <v>98</v>
      </c>
      <c r="B27" s="222" t="s">
        <v>99</v>
      </c>
      <c r="C27" s="808"/>
      <c r="D27" s="809"/>
      <c r="E27" s="810"/>
      <c r="F27" s="223" t="s">
        <v>100</v>
      </c>
      <c r="G27" s="778"/>
      <c r="H27" s="779"/>
      <c r="I27" s="780"/>
    </row>
    <row r="28" spans="1:11" ht="14.25" x14ac:dyDescent="0.2">
      <c r="A28" s="204" t="s">
        <v>101</v>
      </c>
      <c r="B28" s="222" t="s">
        <v>102</v>
      </c>
      <c r="C28" s="816"/>
      <c r="D28" s="817"/>
      <c r="E28" s="818"/>
      <c r="F28" s="223" t="s">
        <v>103</v>
      </c>
      <c r="G28" s="819"/>
      <c r="H28" s="820"/>
      <c r="I28" s="821"/>
    </row>
    <row r="29" spans="1:11" x14ac:dyDescent="0.2">
      <c r="A29" s="214"/>
      <c r="B29" s="224"/>
      <c r="C29" s="225"/>
      <c r="D29" s="225"/>
      <c r="E29" s="226"/>
      <c r="F29" s="226"/>
      <c r="G29" s="226"/>
      <c r="H29" s="226"/>
      <c r="I29" s="227"/>
    </row>
    <row r="30" spans="1:11" ht="15.75" x14ac:dyDescent="0.2">
      <c r="A30" s="794" t="s">
        <v>104</v>
      </c>
      <c r="B30" s="795"/>
      <c r="C30" s="795"/>
      <c r="D30" s="795"/>
      <c r="E30" s="795"/>
      <c r="F30" s="795"/>
      <c r="G30" s="795"/>
      <c r="H30" s="795"/>
      <c r="I30" s="796"/>
      <c r="K30" s="400"/>
    </row>
    <row r="31" spans="1:11" s="194" customFormat="1" ht="15.75" x14ac:dyDescent="0.25">
      <c r="A31" s="195"/>
      <c r="B31" s="196"/>
      <c r="C31" s="196"/>
      <c r="D31" s="196"/>
      <c r="E31" s="196"/>
      <c r="F31" s="196"/>
      <c r="G31" s="228"/>
      <c r="H31" s="228"/>
      <c r="I31" s="196"/>
    </row>
    <row r="32" spans="1:11" s="73" customFormat="1" ht="23.1" customHeight="1" x14ac:dyDescent="0.25">
      <c r="A32" s="229" t="s">
        <v>105</v>
      </c>
      <c r="B32" s="230"/>
      <c r="C32" s="230"/>
      <c r="D32" s="231"/>
      <c r="E32" s="232" t="s">
        <v>106</v>
      </c>
      <c r="F32" s="232" t="s">
        <v>107</v>
      </c>
      <c r="G32" s="232" t="s">
        <v>108</v>
      </c>
      <c r="H32" s="232" t="s">
        <v>109</v>
      </c>
      <c r="I32" s="233" t="s">
        <v>108</v>
      </c>
      <c r="K32" s="105"/>
    </row>
    <row r="33" spans="1:12" s="73" customFormat="1" x14ac:dyDescent="0.2">
      <c r="A33" s="234"/>
      <c r="B33" s="235"/>
      <c r="C33" s="236"/>
      <c r="D33" s="236"/>
      <c r="E33" s="237" t="s">
        <v>110</v>
      </c>
      <c r="F33" s="237" t="s">
        <v>110</v>
      </c>
      <c r="G33" s="238" t="s">
        <v>111</v>
      </c>
      <c r="H33" s="237" t="s">
        <v>110</v>
      </c>
      <c r="I33" s="239" t="s">
        <v>111</v>
      </c>
    </row>
    <row r="34" spans="1:12" ht="15" x14ac:dyDescent="0.25">
      <c r="A34" s="240" t="s">
        <v>112</v>
      </c>
      <c r="B34" s="811" t="s">
        <v>449</v>
      </c>
      <c r="C34" s="812"/>
      <c r="D34" s="813"/>
      <c r="E34" s="241">
        <v>0</v>
      </c>
      <c r="F34" s="242" t="e">
        <f>Entgeltberechnung!F36</f>
        <v>#DIV/0!</v>
      </c>
      <c r="G34" s="243" t="e">
        <f>IF(OR(F34=0,E34=0),0,100/E34*(F34-E34)/100)</f>
        <v>#DIV/0!</v>
      </c>
      <c r="H34" s="244"/>
      <c r="I34" s="245">
        <f t="shared" ref="I34" si="0">IF(H34=0,0,H34/E34-1)</f>
        <v>0</v>
      </c>
      <c r="L34" s="246"/>
    </row>
    <row r="35" spans="1:12" ht="15" customHeight="1" x14ac:dyDescent="0.25">
      <c r="A35" s="240" t="s">
        <v>113</v>
      </c>
      <c r="B35" s="811" t="s">
        <v>450</v>
      </c>
      <c r="C35" s="812"/>
      <c r="D35" s="813"/>
      <c r="E35" s="241">
        <v>0</v>
      </c>
      <c r="F35" s="242" t="e">
        <f>Entgeltberechnung!H36</f>
        <v>#DIV/0!</v>
      </c>
      <c r="G35" s="243" t="e">
        <f t="shared" ref="G35:G39" si="1">IF(OR(F35=0,E35=0),0,100/E35*(F35-E35)/100)</f>
        <v>#DIV/0!</v>
      </c>
      <c r="H35" s="244"/>
      <c r="I35" s="245">
        <f t="shared" ref="I35:I39" si="2">IF(H35=0,0,H35/E35-1)</f>
        <v>0</v>
      </c>
      <c r="L35" s="246"/>
    </row>
    <row r="36" spans="1:12" ht="15" customHeight="1" x14ac:dyDescent="0.25">
      <c r="A36" s="240" t="s">
        <v>430</v>
      </c>
      <c r="B36" s="811" t="s">
        <v>451</v>
      </c>
      <c r="C36" s="812"/>
      <c r="D36" s="813"/>
      <c r="E36" s="241">
        <v>0</v>
      </c>
      <c r="F36" s="242" t="e">
        <f>Entgeltberechnung!J36</f>
        <v>#DIV/0!</v>
      </c>
      <c r="G36" s="243" t="e">
        <f t="shared" si="1"/>
        <v>#DIV/0!</v>
      </c>
      <c r="H36" s="244"/>
      <c r="I36" s="245">
        <f t="shared" si="2"/>
        <v>0</v>
      </c>
      <c r="L36" s="246"/>
    </row>
    <row r="37" spans="1:12" ht="15" customHeight="1" x14ac:dyDescent="0.25">
      <c r="A37" s="240" t="s">
        <v>431</v>
      </c>
      <c r="B37" s="811" t="s">
        <v>461</v>
      </c>
      <c r="C37" s="812"/>
      <c r="D37" s="813"/>
      <c r="E37" s="241">
        <v>0</v>
      </c>
      <c r="F37" s="242" t="e">
        <f>Entgeltberechnung!L36</f>
        <v>#DIV/0!</v>
      </c>
      <c r="G37" s="243" t="e">
        <f t="shared" si="1"/>
        <v>#DIV/0!</v>
      </c>
      <c r="H37" s="244"/>
      <c r="I37" s="245">
        <f t="shared" si="2"/>
        <v>0</v>
      </c>
      <c r="L37" s="246"/>
    </row>
    <row r="38" spans="1:12" ht="15" customHeight="1" x14ac:dyDescent="0.25">
      <c r="A38" s="240" t="s">
        <v>432</v>
      </c>
      <c r="B38" s="811" t="s">
        <v>462</v>
      </c>
      <c r="C38" s="812"/>
      <c r="D38" s="813"/>
      <c r="E38" s="241">
        <v>0</v>
      </c>
      <c r="F38" s="242" t="e">
        <f>Entgeltberechnung!N36</f>
        <v>#DIV/0!</v>
      </c>
      <c r="G38" s="243" t="e">
        <f t="shared" si="1"/>
        <v>#DIV/0!</v>
      </c>
      <c r="H38" s="244"/>
      <c r="I38" s="245">
        <f t="shared" si="2"/>
        <v>0</v>
      </c>
      <c r="L38" s="246"/>
    </row>
    <row r="39" spans="1:12" ht="15" customHeight="1" x14ac:dyDescent="0.25">
      <c r="A39" s="240" t="s">
        <v>433</v>
      </c>
      <c r="B39" s="811" t="s">
        <v>463</v>
      </c>
      <c r="C39" s="812"/>
      <c r="D39" s="813"/>
      <c r="E39" s="241">
        <v>0</v>
      </c>
      <c r="F39" s="242" t="e">
        <f>Entgeltberechnung!P36</f>
        <v>#DIV/0!</v>
      </c>
      <c r="G39" s="243" t="e">
        <f t="shared" si="1"/>
        <v>#DIV/0!</v>
      </c>
      <c r="H39" s="244"/>
      <c r="I39" s="245">
        <f t="shared" si="2"/>
        <v>0</v>
      </c>
      <c r="L39" s="246"/>
    </row>
    <row r="40" spans="1:12" ht="15" customHeight="1" x14ac:dyDescent="0.25">
      <c r="A40" s="240" t="s">
        <v>434</v>
      </c>
      <c r="B40" s="811" t="s">
        <v>458</v>
      </c>
      <c r="C40" s="812"/>
      <c r="D40" s="813"/>
      <c r="E40" s="241">
        <v>0</v>
      </c>
      <c r="F40" s="242" t="e">
        <f>Entgeltberechnung!R36</f>
        <v>#DIV/0!</v>
      </c>
      <c r="G40" s="243" t="e">
        <f t="shared" ref="G40:G42" si="3">IF(OR(F40=0,E40=0),0,100/E40*(F40-E40)/100)</f>
        <v>#DIV/0!</v>
      </c>
      <c r="H40" s="244"/>
      <c r="I40" s="245">
        <f t="shared" ref="I40:I42" si="4">IF(H40=0,0,H40/E40-1)</f>
        <v>0</v>
      </c>
      <c r="L40" s="246"/>
    </row>
    <row r="41" spans="1:12" ht="15" customHeight="1" x14ac:dyDescent="0.25">
      <c r="A41" s="240" t="s">
        <v>435</v>
      </c>
      <c r="B41" s="811" t="s">
        <v>459</v>
      </c>
      <c r="C41" s="812"/>
      <c r="D41" s="813"/>
      <c r="E41" s="241">
        <v>0</v>
      </c>
      <c r="F41" s="242" t="e">
        <f>Entgeltberechnung!T36</f>
        <v>#DIV/0!</v>
      </c>
      <c r="G41" s="243" t="e">
        <f t="shared" si="3"/>
        <v>#DIV/0!</v>
      </c>
      <c r="H41" s="244"/>
      <c r="I41" s="245">
        <f t="shared" si="4"/>
        <v>0</v>
      </c>
      <c r="L41" s="246"/>
    </row>
    <row r="42" spans="1:12" ht="15" customHeight="1" x14ac:dyDescent="0.25">
      <c r="A42" s="240" t="s">
        <v>436</v>
      </c>
      <c r="B42" s="811" t="s">
        <v>460</v>
      </c>
      <c r="C42" s="812"/>
      <c r="D42" s="813"/>
      <c r="E42" s="241">
        <v>0</v>
      </c>
      <c r="F42" s="242" t="e">
        <f>Entgeltberechnung!V36</f>
        <v>#DIV/0!</v>
      </c>
      <c r="G42" s="243" t="e">
        <f t="shared" si="3"/>
        <v>#DIV/0!</v>
      </c>
      <c r="H42" s="244"/>
      <c r="I42" s="245">
        <f t="shared" si="4"/>
        <v>0</v>
      </c>
      <c r="L42" s="246"/>
    </row>
    <row r="43" spans="1:12" x14ac:dyDescent="0.2">
      <c r="A43" s="247"/>
      <c r="B43" s="246"/>
      <c r="C43" s="246"/>
      <c r="D43" s="246"/>
      <c r="E43" s="246"/>
      <c r="F43" s="246"/>
      <c r="G43" s="246"/>
      <c r="H43" s="246"/>
      <c r="I43" s="246"/>
    </row>
    <row r="44" spans="1:12" ht="23.1" customHeight="1" x14ac:dyDescent="0.2">
      <c r="A44" s="229" t="s">
        <v>525</v>
      </c>
      <c r="B44" s="230"/>
      <c r="C44" s="230"/>
      <c r="D44" s="231"/>
      <c r="E44" s="232" t="s">
        <v>106</v>
      </c>
      <c r="F44" s="232" t="s">
        <v>107</v>
      </c>
      <c r="G44" s="232" t="s">
        <v>108</v>
      </c>
      <c r="H44" s="232" t="s">
        <v>109</v>
      </c>
      <c r="I44" s="233" t="s">
        <v>108</v>
      </c>
    </row>
    <row r="45" spans="1:12" x14ac:dyDescent="0.2">
      <c r="A45" s="234"/>
      <c r="B45" s="73"/>
      <c r="C45" s="73"/>
      <c r="D45" s="73"/>
      <c r="E45" s="237" t="s">
        <v>110</v>
      </c>
      <c r="F45" s="237" t="s">
        <v>110</v>
      </c>
      <c r="G45" s="238" t="s">
        <v>111</v>
      </c>
      <c r="H45" s="237" t="s">
        <v>110</v>
      </c>
      <c r="I45" s="239" t="s">
        <v>111</v>
      </c>
    </row>
    <row r="46" spans="1:12" ht="14.1" customHeight="1" x14ac:dyDescent="0.25">
      <c r="A46" s="240" t="s">
        <v>114</v>
      </c>
      <c r="B46" s="811" t="s">
        <v>526</v>
      </c>
      <c r="C46" s="812"/>
      <c r="D46" s="813"/>
      <c r="E46" s="248">
        <v>0</v>
      </c>
      <c r="F46" s="242" t="e">
        <f>Entgeltberechnung!G36</f>
        <v>#DIV/0!</v>
      </c>
      <c r="G46" s="243" t="e">
        <f>IF(OR(F46=0,E46=0),0,100/E46*(F46-E46)/100)</f>
        <v>#DIV/0!</v>
      </c>
      <c r="H46" s="244"/>
      <c r="I46" s="245">
        <f>IF(H46=0,0,H46/E46-1)</f>
        <v>0</v>
      </c>
    </row>
    <row r="47" spans="1:12" ht="14.1" customHeight="1" x14ac:dyDescent="0.25">
      <c r="A47" s="240" t="s">
        <v>361</v>
      </c>
      <c r="B47" s="811" t="s">
        <v>527</v>
      </c>
      <c r="C47" s="812"/>
      <c r="D47" s="813"/>
      <c r="E47" s="248">
        <v>0</v>
      </c>
      <c r="F47" s="242" t="e">
        <f>Entgeltberechnung!I36</f>
        <v>#DIV/0!</v>
      </c>
      <c r="G47" s="243" t="e">
        <f t="shared" ref="G47:G51" si="5">IF(OR(F47=0,E47=0),0,100/E47*(F47-E47)/100)</f>
        <v>#DIV/0!</v>
      </c>
      <c r="H47" s="244"/>
      <c r="I47" s="245">
        <f t="shared" ref="I47:I51" si="6">IF(H47=0,0,H47/E47-1)</f>
        <v>0</v>
      </c>
    </row>
    <row r="48" spans="1:12" ht="14.1" customHeight="1" x14ac:dyDescent="0.25">
      <c r="A48" s="240" t="s">
        <v>437</v>
      </c>
      <c r="B48" s="811" t="s">
        <v>528</v>
      </c>
      <c r="C48" s="812"/>
      <c r="D48" s="813"/>
      <c r="E48" s="248">
        <v>0</v>
      </c>
      <c r="F48" s="242" t="e">
        <f>Entgeltberechnung!K36</f>
        <v>#DIV/0!</v>
      </c>
      <c r="G48" s="243" t="e">
        <f t="shared" si="5"/>
        <v>#DIV/0!</v>
      </c>
      <c r="H48" s="244"/>
      <c r="I48" s="245">
        <f t="shared" si="6"/>
        <v>0</v>
      </c>
    </row>
    <row r="49" spans="1:9" ht="14.1" customHeight="1" x14ac:dyDescent="0.25">
      <c r="A49" s="240" t="s">
        <v>438</v>
      </c>
      <c r="B49" s="811" t="s">
        <v>529</v>
      </c>
      <c r="C49" s="812"/>
      <c r="D49" s="813"/>
      <c r="E49" s="248">
        <v>0</v>
      </c>
      <c r="F49" s="242" t="e">
        <f>Entgeltberechnung!M36</f>
        <v>#DIV/0!</v>
      </c>
      <c r="G49" s="243" t="e">
        <f t="shared" si="5"/>
        <v>#DIV/0!</v>
      </c>
      <c r="H49" s="244"/>
      <c r="I49" s="245">
        <f t="shared" si="6"/>
        <v>0</v>
      </c>
    </row>
    <row r="50" spans="1:9" ht="14.1" customHeight="1" x14ac:dyDescent="0.25">
      <c r="A50" s="240" t="s">
        <v>439</v>
      </c>
      <c r="B50" s="811" t="s">
        <v>530</v>
      </c>
      <c r="C50" s="812"/>
      <c r="D50" s="813"/>
      <c r="E50" s="248">
        <v>0</v>
      </c>
      <c r="F50" s="242" t="e">
        <f>Entgeltberechnung!O36</f>
        <v>#DIV/0!</v>
      </c>
      <c r="G50" s="243" t="e">
        <f t="shared" si="5"/>
        <v>#DIV/0!</v>
      </c>
      <c r="H50" s="244"/>
      <c r="I50" s="245">
        <f t="shared" si="6"/>
        <v>0</v>
      </c>
    </row>
    <row r="51" spans="1:9" ht="14.1" customHeight="1" x14ac:dyDescent="0.25">
      <c r="A51" s="240" t="s">
        <v>452</v>
      </c>
      <c r="B51" s="811" t="s">
        <v>531</v>
      </c>
      <c r="C51" s="812"/>
      <c r="D51" s="813"/>
      <c r="E51" s="248">
        <v>0</v>
      </c>
      <c r="F51" s="242" t="e">
        <f>Entgeltberechnung!Q36</f>
        <v>#DIV/0!</v>
      </c>
      <c r="G51" s="243" t="e">
        <f t="shared" si="5"/>
        <v>#DIV/0!</v>
      </c>
      <c r="H51" s="244"/>
      <c r="I51" s="245">
        <f t="shared" si="6"/>
        <v>0</v>
      </c>
    </row>
    <row r="52" spans="1:9" ht="14.1" customHeight="1" x14ac:dyDescent="0.25">
      <c r="A52" s="240" t="s">
        <v>453</v>
      </c>
      <c r="B52" s="811" t="s">
        <v>532</v>
      </c>
      <c r="C52" s="812"/>
      <c r="D52" s="813"/>
      <c r="E52" s="248">
        <v>0</v>
      </c>
      <c r="F52" s="242" t="e">
        <f>Entgeltberechnung!S36</f>
        <v>#DIV/0!</v>
      </c>
      <c r="G52" s="243" t="e">
        <f t="shared" ref="G52:G54" si="7">IF(OR(F52=0,E52=0),0,100/E52*(F52-E52)/100)</f>
        <v>#DIV/0!</v>
      </c>
      <c r="H52" s="244"/>
      <c r="I52" s="245">
        <f t="shared" ref="I52:I54" si="8">IF(H52=0,0,H52/E52-1)</f>
        <v>0</v>
      </c>
    </row>
    <row r="53" spans="1:9" ht="14.1" customHeight="1" x14ac:dyDescent="0.25">
      <c r="A53" s="240" t="s">
        <v>454</v>
      </c>
      <c r="B53" s="811" t="s">
        <v>533</v>
      </c>
      <c r="C53" s="812"/>
      <c r="D53" s="813"/>
      <c r="E53" s="248">
        <v>0</v>
      </c>
      <c r="F53" s="242" t="e">
        <f>Entgeltberechnung!U36</f>
        <v>#DIV/0!</v>
      </c>
      <c r="G53" s="243" t="e">
        <f t="shared" si="7"/>
        <v>#DIV/0!</v>
      </c>
      <c r="H53" s="244"/>
      <c r="I53" s="245">
        <f t="shared" si="8"/>
        <v>0</v>
      </c>
    </row>
    <row r="54" spans="1:9" ht="14.1" customHeight="1" x14ac:dyDescent="0.25">
      <c r="A54" s="240" t="s">
        <v>455</v>
      </c>
      <c r="B54" s="811" t="s">
        <v>534</v>
      </c>
      <c r="C54" s="812"/>
      <c r="D54" s="813"/>
      <c r="E54" s="248">
        <v>0</v>
      </c>
      <c r="F54" s="242" t="e">
        <f>Entgeltberechnung!W36</f>
        <v>#DIV/0!</v>
      </c>
      <c r="G54" s="243" t="e">
        <f t="shared" si="7"/>
        <v>#DIV/0!</v>
      </c>
      <c r="H54" s="244"/>
      <c r="I54" s="245">
        <f t="shared" si="8"/>
        <v>0</v>
      </c>
    </row>
    <row r="55" spans="1:9" x14ac:dyDescent="0.2">
      <c r="A55" s="247"/>
      <c r="B55" s="246"/>
      <c r="C55" s="246"/>
      <c r="D55" s="246"/>
      <c r="E55" s="246"/>
      <c r="F55" s="246"/>
      <c r="G55" s="246"/>
      <c r="H55" s="246"/>
      <c r="I55" s="246"/>
    </row>
    <row r="56" spans="1:9" ht="15" x14ac:dyDescent="0.2">
      <c r="A56" s="261" t="s">
        <v>115</v>
      </c>
      <c r="B56" s="230"/>
      <c r="C56" s="230"/>
      <c r="D56" s="231"/>
      <c r="E56" s="232" t="s">
        <v>106</v>
      </c>
      <c r="F56" s="232" t="s">
        <v>107</v>
      </c>
      <c r="G56" s="232" t="s">
        <v>108</v>
      </c>
      <c r="H56" s="232" t="s">
        <v>109</v>
      </c>
      <c r="I56" s="233" t="s">
        <v>108</v>
      </c>
    </row>
    <row r="57" spans="1:9" x14ac:dyDescent="0.2">
      <c r="A57" s="234"/>
      <c r="B57" s="235"/>
      <c r="C57" s="236"/>
      <c r="D57" s="236"/>
      <c r="E57" s="237" t="s">
        <v>110</v>
      </c>
      <c r="F57" s="237" t="s">
        <v>110</v>
      </c>
      <c r="G57" s="238" t="s">
        <v>111</v>
      </c>
      <c r="H57" s="237" t="s">
        <v>110</v>
      </c>
      <c r="I57" s="239" t="s">
        <v>111</v>
      </c>
    </row>
    <row r="58" spans="1:9" ht="15" x14ac:dyDescent="0.25">
      <c r="A58" s="240" t="s">
        <v>456</v>
      </c>
      <c r="B58" s="811" t="s">
        <v>116</v>
      </c>
      <c r="C58" s="812"/>
      <c r="D58" s="813"/>
      <c r="E58" s="241">
        <v>0</v>
      </c>
      <c r="F58" s="241"/>
      <c r="G58" s="243">
        <f t="shared" ref="G58" si="9">IF(OR(F58=0,E58=0),0,100/E58*(F58-E58)/100)</f>
        <v>0</v>
      </c>
      <c r="H58" s="244"/>
      <c r="I58" s="245">
        <f t="shared" ref="I58" si="10">IF(H58=0,0,H58/E58-1)</f>
        <v>0</v>
      </c>
    </row>
    <row r="59" spans="1:9" x14ac:dyDescent="0.2">
      <c r="A59" s="247"/>
      <c r="B59" s="246"/>
      <c r="C59" s="246"/>
      <c r="D59" s="246"/>
      <c r="E59" s="246"/>
      <c r="F59" s="246"/>
      <c r="G59" s="246"/>
      <c r="H59" s="246"/>
      <c r="I59" s="246"/>
    </row>
    <row r="60" spans="1:9" ht="25.5" x14ac:dyDescent="0.2">
      <c r="A60" s="214"/>
      <c r="B60" s="205"/>
      <c r="C60" s="249"/>
      <c r="D60" s="249"/>
      <c r="E60" s="249"/>
      <c r="F60" s="249"/>
      <c r="G60" s="250" t="s">
        <v>117</v>
      </c>
      <c r="H60" s="250" t="s">
        <v>118</v>
      </c>
      <c r="I60" s="251" t="s">
        <v>108</v>
      </c>
    </row>
    <row r="61" spans="1:9" x14ac:dyDescent="0.2">
      <c r="A61" s="240" t="s">
        <v>457</v>
      </c>
      <c r="B61" s="252" t="s">
        <v>119</v>
      </c>
      <c r="C61" s="253"/>
      <c r="D61" s="253"/>
      <c r="E61" s="369"/>
      <c r="F61" s="262"/>
      <c r="G61" s="254"/>
      <c r="H61" s="254"/>
      <c r="I61" s="255">
        <f>G61-H61</f>
        <v>0</v>
      </c>
    </row>
    <row r="62" spans="1:9" x14ac:dyDescent="0.2">
      <c r="A62" s="256"/>
      <c r="B62" s="225"/>
      <c r="C62" s="225"/>
      <c r="D62" s="225"/>
      <c r="E62" s="225"/>
      <c r="F62" s="225"/>
      <c r="H62" s="225"/>
      <c r="I62" s="225"/>
    </row>
    <row r="63" spans="1:9" ht="12.6" customHeight="1" x14ac:dyDescent="0.2">
      <c r="A63" s="822" t="s">
        <v>120</v>
      </c>
      <c r="B63" s="823"/>
      <c r="C63" s="823"/>
      <c r="D63" s="823"/>
      <c r="E63" s="823"/>
      <c r="F63" s="823"/>
      <c r="G63" s="823"/>
      <c r="H63" s="823"/>
      <c r="I63" s="824"/>
    </row>
    <row r="64" spans="1:9" ht="48.6" customHeight="1" x14ac:dyDescent="0.2">
      <c r="A64" s="825"/>
      <c r="B64" s="826"/>
      <c r="C64" s="826"/>
      <c r="D64" s="826"/>
      <c r="E64" s="826"/>
      <c r="F64" s="826"/>
      <c r="G64" s="826"/>
      <c r="H64" s="826"/>
      <c r="I64" s="827"/>
    </row>
    <row r="65" spans="1:9" x14ac:dyDescent="0.2">
      <c r="A65" s="828"/>
      <c r="B65" s="829"/>
      <c r="C65" s="829"/>
      <c r="D65" s="829"/>
      <c r="E65" s="829"/>
      <c r="F65" s="829"/>
      <c r="G65" s="829"/>
      <c r="H65" s="829"/>
      <c r="I65" s="830"/>
    </row>
    <row r="66" spans="1:9" x14ac:dyDescent="0.2">
      <c r="A66" s="257"/>
      <c r="B66" s="257"/>
      <c r="C66" s="257"/>
      <c r="D66" s="257"/>
      <c r="E66" s="257"/>
      <c r="F66" s="257"/>
      <c r="G66" s="257"/>
      <c r="H66" s="257"/>
      <c r="I66" s="257"/>
    </row>
  </sheetData>
  <mergeCells count="51">
    <mergeCell ref="B52:D52"/>
    <mergeCell ref="B53:D53"/>
    <mergeCell ref="B54:D54"/>
    <mergeCell ref="B46:D46"/>
    <mergeCell ref="A63:I65"/>
    <mergeCell ref="B58:D58"/>
    <mergeCell ref="B47:D47"/>
    <mergeCell ref="B48:D48"/>
    <mergeCell ref="B49:D49"/>
    <mergeCell ref="B50:D50"/>
    <mergeCell ref="B51:D51"/>
    <mergeCell ref="B40:D40"/>
    <mergeCell ref="B41:D41"/>
    <mergeCell ref="B42:D42"/>
    <mergeCell ref="B34:D34"/>
    <mergeCell ref="C26:I26"/>
    <mergeCell ref="C27:E27"/>
    <mergeCell ref="G27:I27"/>
    <mergeCell ref="C28:E28"/>
    <mergeCell ref="G28:I28"/>
    <mergeCell ref="A30:I30"/>
    <mergeCell ref="B35:D35"/>
    <mergeCell ref="B36:D36"/>
    <mergeCell ref="B37:D37"/>
    <mergeCell ref="B38:D38"/>
    <mergeCell ref="B39:D39"/>
    <mergeCell ref="A20:I20"/>
    <mergeCell ref="C22:I22"/>
    <mergeCell ref="C23:E23"/>
    <mergeCell ref="G23:I23"/>
    <mergeCell ref="C24:E24"/>
    <mergeCell ref="G24:I24"/>
    <mergeCell ref="C18:I18"/>
    <mergeCell ref="C11:F11"/>
    <mergeCell ref="G11:I11"/>
    <mergeCell ref="C12:F12"/>
    <mergeCell ref="G12:I12"/>
    <mergeCell ref="C13:F13"/>
    <mergeCell ref="G13:I13"/>
    <mergeCell ref="C14:F14"/>
    <mergeCell ref="G14:I14"/>
    <mergeCell ref="C16:F16"/>
    <mergeCell ref="G16:I16"/>
    <mergeCell ref="C17:I17"/>
    <mergeCell ref="C10:F10"/>
    <mergeCell ref="G10:I10"/>
    <mergeCell ref="A2:I4"/>
    <mergeCell ref="A5:I5"/>
    <mergeCell ref="B6:I6"/>
    <mergeCell ref="A7:I7"/>
    <mergeCell ref="C9:F9"/>
  </mergeCells>
  <phoneticPr fontId="27" type="noConversion"/>
  <pageMargins left="0.70866141732283472" right="0.70866141732283472" top="0.78740157480314965" bottom="0.78740157480314965" header="0.31496062992125984" footer="0.31496062992125984"/>
  <pageSetup paperSize="9" scale="55" orientation="portrait" horizontalDpi="1200" verticalDpi="1200" r:id="rId1"/>
  <headerFooter>
    <oddHeader>&amp;L&amp;F</oddHeader>
    <oddFooter>&amp;L&amp;D&amp;RSeite &amp;P von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L60"/>
  <sheetViews>
    <sheetView showGridLines="0" topLeftCell="A22" zoomScaleNormal="100" workbookViewId="0">
      <selection activeCell="K28" sqref="K28"/>
    </sheetView>
  </sheetViews>
  <sheetFormatPr baseColWidth="10" defaultColWidth="11.42578125" defaultRowHeight="12.75" x14ac:dyDescent="0.2"/>
  <cols>
    <col min="1" max="1" width="5.140625" style="153" customWidth="1"/>
    <col min="2" max="2" width="30.28515625" style="153" customWidth="1"/>
    <col min="3" max="3" width="11.5703125" style="153" customWidth="1"/>
    <col min="4" max="4" width="7.42578125" style="153" customWidth="1"/>
    <col min="5" max="5" width="6.85546875" style="153" customWidth="1"/>
    <col min="6" max="17" width="9.85546875" style="153" customWidth="1"/>
    <col min="18" max="18" width="11.42578125" style="153"/>
    <col min="19" max="19" width="10.28515625" style="153" customWidth="1"/>
    <col min="20" max="20" width="13.42578125" style="153" customWidth="1"/>
    <col min="21" max="16384" width="11.42578125" style="153"/>
  </cols>
  <sheetData>
    <row r="1" spans="1:23" ht="15" x14ac:dyDescent="0.25">
      <c r="A1" s="839" t="s">
        <v>0</v>
      </c>
      <c r="B1" s="840"/>
      <c r="C1" s="841">
        <f>'Stammdaten und Forderung'!$C$10</f>
        <v>0</v>
      </c>
      <c r="D1" s="842"/>
      <c r="E1" s="842"/>
      <c r="F1" s="842"/>
      <c r="G1" s="843"/>
      <c r="I1" s="165" t="s">
        <v>121</v>
      </c>
      <c r="J1" s="514"/>
      <c r="K1" s="515"/>
      <c r="L1" s="534"/>
      <c r="M1" s="534"/>
      <c r="Q1" s="162"/>
      <c r="R1" s="162"/>
    </row>
    <row r="2" spans="1:23" ht="15.75" x14ac:dyDescent="0.25">
      <c r="A2" s="151"/>
      <c r="B2" s="151"/>
      <c r="C2" s="151"/>
      <c r="D2" s="154"/>
      <c r="E2" s="155"/>
      <c r="I2" s="156" t="s">
        <v>123</v>
      </c>
      <c r="J2" s="157"/>
      <c r="K2" s="741">
        <f>'Personalkosten und Schlüssel'!C4</f>
        <v>0</v>
      </c>
      <c r="L2" s="534"/>
      <c r="M2" s="534"/>
      <c r="Q2" s="162"/>
      <c r="R2" s="162"/>
    </row>
    <row r="3" spans="1:23" ht="18" x14ac:dyDescent="0.25">
      <c r="A3" s="568" t="s">
        <v>470</v>
      </c>
      <c r="B3" s="569"/>
      <c r="C3" s="569"/>
      <c r="D3" s="569"/>
      <c r="E3" s="569"/>
      <c r="F3" s="569"/>
      <c r="G3" s="570"/>
      <c r="I3" s="160" t="s">
        <v>124</v>
      </c>
      <c r="J3" s="161"/>
      <c r="K3" s="742">
        <f>'Personalkosten und Schlüssel'!$C$8</f>
        <v>0</v>
      </c>
      <c r="L3" s="534"/>
      <c r="M3" s="534"/>
      <c r="Q3" s="162"/>
      <c r="R3" s="162"/>
    </row>
    <row r="4" spans="1:23" ht="15.75" x14ac:dyDescent="0.25">
      <c r="E4" s="159"/>
      <c r="Q4" s="162"/>
      <c r="R4" s="407"/>
    </row>
    <row r="5" spans="1:23" ht="16.5" thickBot="1" x14ac:dyDescent="0.3">
      <c r="E5" s="159"/>
      <c r="Q5" s="162"/>
      <c r="R5" s="407"/>
    </row>
    <row r="6" spans="1:23" ht="16.5" thickBot="1" x14ac:dyDescent="0.3">
      <c r="E6" s="159"/>
      <c r="F6" s="744"/>
      <c r="G6" s="745"/>
      <c r="H6" s="745"/>
      <c r="I6" s="745"/>
      <c r="J6" s="745"/>
      <c r="K6" s="746"/>
      <c r="L6" s="592" t="s">
        <v>468</v>
      </c>
      <c r="M6" s="593"/>
      <c r="N6" s="594">
        <f>'Stammdaten und Forderung'!C25</f>
        <v>0</v>
      </c>
      <c r="O6" s="744"/>
      <c r="P6" s="745"/>
      <c r="Q6" s="747"/>
      <c r="R6" s="748"/>
      <c r="S6" s="745"/>
      <c r="T6" s="745"/>
      <c r="U6" s="745"/>
      <c r="V6" s="745"/>
      <c r="W6" s="746"/>
    </row>
    <row r="7" spans="1:23" ht="21" thickBot="1" x14ac:dyDescent="0.35">
      <c r="A7" s="163"/>
      <c r="B7" s="164"/>
      <c r="C7" s="162"/>
      <c r="D7" s="162"/>
      <c r="E7" s="162"/>
      <c r="F7" s="848" t="s">
        <v>443</v>
      </c>
      <c r="G7" s="849"/>
      <c r="H7" s="849"/>
      <c r="I7" s="849"/>
      <c r="J7" s="849"/>
      <c r="K7" s="850"/>
      <c r="L7" s="859" t="s">
        <v>465</v>
      </c>
      <c r="M7" s="860"/>
      <c r="N7" s="860"/>
      <c r="O7" s="860"/>
      <c r="P7" s="860"/>
      <c r="Q7" s="861"/>
      <c r="R7" s="862" t="s">
        <v>464</v>
      </c>
      <c r="S7" s="863"/>
      <c r="T7" s="863"/>
      <c r="U7" s="863"/>
      <c r="V7" s="863"/>
      <c r="W7" s="864"/>
    </row>
    <row r="8" spans="1:23" ht="26.25" customHeight="1" x14ac:dyDescent="0.3">
      <c r="A8" s="163"/>
      <c r="B8" s="164"/>
      <c r="C8" s="164"/>
      <c r="D8" s="837" t="s">
        <v>427</v>
      </c>
      <c r="E8" s="838"/>
      <c r="F8" s="853" t="s">
        <v>399</v>
      </c>
      <c r="G8" s="854"/>
      <c r="H8" s="853" t="s">
        <v>444</v>
      </c>
      <c r="I8" s="854"/>
      <c r="J8" s="853" t="s">
        <v>445</v>
      </c>
      <c r="K8" s="854"/>
      <c r="L8" s="855" t="s">
        <v>399</v>
      </c>
      <c r="M8" s="856"/>
      <c r="N8" s="855" t="s">
        <v>444</v>
      </c>
      <c r="O8" s="856"/>
      <c r="P8" s="855" t="s">
        <v>445</v>
      </c>
      <c r="Q8" s="856"/>
      <c r="R8" s="853" t="s">
        <v>399</v>
      </c>
      <c r="S8" s="854"/>
      <c r="T8" s="853" t="s">
        <v>444</v>
      </c>
      <c r="U8" s="854"/>
      <c r="V8" s="853" t="s">
        <v>445</v>
      </c>
      <c r="W8" s="854"/>
    </row>
    <row r="9" spans="1:23" x14ac:dyDescent="0.2">
      <c r="A9" s="516"/>
      <c r="B9" s="517"/>
      <c r="C9" s="517"/>
      <c r="D9" s="571" t="s">
        <v>357</v>
      </c>
      <c r="E9" s="513" t="s">
        <v>359</v>
      </c>
      <c r="F9" s="518" t="s">
        <v>357</v>
      </c>
      <c r="G9" s="518" t="s">
        <v>359</v>
      </c>
      <c r="H9" s="518" t="s">
        <v>357</v>
      </c>
      <c r="I9" s="518" t="s">
        <v>359</v>
      </c>
      <c r="J9" s="518" t="s">
        <v>357</v>
      </c>
      <c r="K9" s="518" t="s">
        <v>359</v>
      </c>
      <c r="L9" s="518" t="s">
        <v>357</v>
      </c>
      <c r="M9" s="518" t="s">
        <v>359</v>
      </c>
      <c r="N9" s="518" t="s">
        <v>357</v>
      </c>
      <c r="O9" s="518" t="s">
        <v>359</v>
      </c>
      <c r="P9" s="518" t="s">
        <v>357</v>
      </c>
      <c r="Q9" s="518" t="s">
        <v>359</v>
      </c>
      <c r="R9" s="518" t="s">
        <v>357</v>
      </c>
      <c r="S9" s="518" t="s">
        <v>359</v>
      </c>
      <c r="T9" s="518" t="s">
        <v>357</v>
      </c>
      <c r="U9" s="518" t="s">
        <v>359</v>
      </c>
      <c r="V9" s="518" t="s">
        <v>357</v>
      </c>
      <c r="W9" s="518" t="s">
        <v>359</v>
      </c>
    </row>
    <row r="10" spans="1:23" x14ac:dyDescent="0.2">
      <c r="A10" s="516"/>
      <c r="B10" s="517"/>
      <c r="C10" s="517"/>
      <c r="D10" s="522" t="s">
        <v>128</v>
      </c>
      <c r="E10" s="523" t="s">
        <v>128</v>
      </c>
      <c r="F10" s="851" t="s">
        <v>129</v>
      </c>
      <c r="G10" s="852"/>
      <c r="H10" s="851" t="s">
        <v>129</v>
      </c>
      <c r="I10" s="852"/>
      <c r="J10" s="851" t="s">
        <v>129</v>
      </c>
      <c r="K10" s="852"/>
      <c r="L10" s="851" t="s">
        <v>129</v>
      </c>
      <c r="M10" s="852"/>
      <c r="N10" s="851" t="s">
        <v>129</v>
      </c>
      <c r="O10" s="852"/>
      <c r="P10" s="851" t="s">
        <v>129</v>
      </c>
      <c r="Q10" s="852"/>
      <c r="R10" s="851" t="s">
        <v>129</v>
      </c>
      <c r="S10" s="852"/>
      <c r="T10" s="851" t="s">
        <v>129</v>
      </c>
      <c r="U10" s="852"/>
      <c r="V10" s="851" t="s">
        <v>129</v>
      </c>
      <c r="W10" s="852"/>
    </row>
    <row r="11" spans="1:23" x14ac:dyDescent="0.2">
      <c r="A11" s="165" t="s">
        <v>69</v>
      </c>
      <c r="B11" s="521" t="s">
        <v>26</v>
      </c>
      <c r="C11" s="525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</row>
    <row r="12" spans="1:23" x14ac:dyDescent="0.2">
      <c r="A12" s="166" t="s">
        <v>130</v>
      </c>
      <c r="B12" s="844" t="s">
        <v>40</v>
      </c>
      <c r="C12" s="845"/>
      <c r="D12" s="524">
        <v>0.5</v>
      </c>
      <c r="E12" s="524">
        <v>0.5</v>
      </c>
      <c r="F12" s="736" t="e">
        <f>'Personalkosten und Schlüssel'!$E47*$D12</f>
        <v>#DIV/0!</v>
      </c>
      <c r="G12" s="736" t="e">
        <f>'Personalkosten und Schlüssel'!$E47*$E12</f>
        <v>#DIV/0!</v>
      </c>
      <c r="H12" s="736" t="e">
        <f>'Personalkosten und Schlüssel'!$G47*$D12</f>
        <v>#DIV/0!</v>
      </c>
      <c r="I12" s="736" t="e">
        <f>'Personalkosten und Schlüssel'!$G47*$E12</f>
        <v>#DIV/0!</v>
      </c>
      <c r="J12" s="736" t="e">
        <f>'Personalkosten und Schlüssel'!$I47*$D12</f>
        <v>#DIV/0!</v>
      </c>
      <c r="K12" s="736" t="e">
        <f>'Personalkosten und Schlüssel'!$I47*$E12</f>
        <v>#DIV/0!</v>
      </c>
      <c r="L12" s="736" t="e">
        <f>'Personalkosten und Schlüssel'!$K47*$D12</f>
        <v>#DIV/0!</v>
      </c>
      <c r="M12" s="736" t="e">
        <f>'Personalkosten und Schlüssel'!$K47*$E12</f>
        <v>#DIV/0!</v>
      </c>
      <c r="N12" s="736" t="e">
        <f>'Personalkosten und Schlüssel'!$M47*$D12</f>
        <v>#DIV/0!</v>
      </c>
      <c r="O12" s="736" t="e">
        <f>'Personalkosten und Schlüssel'!$M47*$E12</f>
        <v>#DIV/0!</v>
      </c>
      <c r="P12" s="736" t="e">
        <f>'Personalkosten und Schlüssel'!$O47*$D12</f>
        <v>#DIV/0!</v>
      </c>
      <c r="Q12" s="736" t="e">
        <f>'Personalkosten und Schlüssel'!$O47*$E12</f>
        <v>#DIV/0!</v>
      </c>
      <c r="R12" s="736" t="e">
        <f>'Personalkosten und Schlüssel'!$Q47*$D12</f>
        <v>#DIV/0!</v>
      </c>
      <c r="S12" s="736" t="e">
        <f>'Personalkosten und Schlüssel'!$Q47*$E12</f>
        <v>#DIV/0!</v>
      </c>
      <c r="T12" s="736" t="e">
        <f>'Personalkosten und Schlüssel'!$S47*$D12</f>
        <v>#DIV/0!</v>
      </c>
      <c r="U12" s="736" t="e">
        <f>'Personalkosten und Schlüssel'!$S47*$E12</f>
        <v>#DIV/0!</v>
      </c>
      <c r="V12" s="736" t="e">
        <f>'Personalkosten und Schlüssel'!$U47*$D12</f>
        <v>#DIV/0!</v>
      </c>
      <c r="W12" s="736" t="e">
        <f>'Personalkosten und Schlüssel'!$U47*$E12</f>
        <v>#DIV/0!</v>
      </c>
    </row>
    <row r="13" spans="1:23" x14ac:dyDescent="0.2">
      <c r="A13" s="166" t="s">
        <v>131</v>
      </c>
      <c r="B13" s="532" t="s">
        <v>42</v>
      </c>
      <c r="C13" s="533"/>
      <c r="D13" s="524">
        <v>0.5</v>
      </c>
      <c r="E13" s="524">
        <v>0.5</v>
      </c>
      <c r="F13" s="736" t="e">
        <f>'Personalkosten und Schlüssel'!$E48*$D13</f>
        <v>#DIV/0!</v>
      </c>
      <c r="G13" s="736" t="e">
        <f>'Personalkosten und Schlüssel'!$E48*$E13</f>
        <v>#DIV/0!</v>
      </c>
      <c r="H13" s="736" t="e">
        <f>'Personalkosten und Schlüssel'!$G48*$D13</f>
        <v>#DIV/0!</v>
      </c>
      <c r="I13" s="736" t="e">
        <f>'Personalkosten und Schlüssel'!$G48*$E13</f>
        <v>#DIV/0!</v>
      </c>
      <c r="J13" s="736" t="e">
        <f>'Personalkosten und Schlüssel'!$I48*$D13</f>
        <v>#DIV/0!</v>
      </c>
      <c r="K13" s="736" t="e">
        <f>'Personalkosten und Schlüssel'!$I48*$E13</f>
        <v>#DIV/0!</v>
      </c>
      <c r="L13" s="736" t="e">
        <f>'Personalkosten und Schlüssel'!$K48*$D13</f>
        <v>#DIV/0!</v>
      </c>
      <c r="M13" s="736" t="e">
        <f>'Personalkosten und Schlüssel'!$K48*$E13</f>
        <v>#DIV/0!</v>
      </c>
      <c r="N13" s="736" t="e">
        <f>'Personalkosten und Schlüssel'!$M48*$D13</f>
        <v>#DIV/0!</v>
      </c>
      <c r="O13" s="736" t="e">
        <f>'Personalkosten und Schlüssel'!$M48*$E13</f>
        <v>#DIV/0!</v>
      </c>
      <c r="P13" s="736" t="e">
        <f>'Personalkosten und Schlüssel'!$O48*$D13</f>
        <v>#DIV/0!</v>
      </c>
      <c r="Q13" s="736" t="e">
        <f>'Personalkosten und Schlüssel'!$O48*$E13</f>
        <v>#DIV/0!</v>
      </c>
      <c r="R13" s="736" t="e">
        <f>'Personalkosten und Schlüssel'!$Q48*$D13</f>
        <v>#DIV/0!</v>
      </c>
      <c r="S13" s="736" t="e">
        <f>'Personalkosten und Schlüssel'!$Q48*$E13</f>
        <v>#DIV/0!</v>
      </c>
      <c r="T13" s="736" t="e">
        <f>'Personalkosten und Schlüssel'!$S48*$D13</f>
        <v>#DIV/0!</v>
      </c>
      <c r="U13" s="736" t="e">
        <f>'Personalkosten und Schlüssel'!$S48*$E13</f>
        <v>#DIV/0!</v>
      </c>
      <c r="V13" s="736" t="e">
        <f>'Personalkosten und Schlüssel'!$U48*$D13</f>
        <v>#DIV/0!</v>
      </c>
      <c r="W13" s="736" t="e">
        <f>'Personalkosten und Schlüssel'!$U48*$E13</f>
        <v>#DIV/0!</v>
      </c>
    </row>
    <row r="14" spans="1:23" x14ac:dyDescent="0.2">
      <c r="A14" s="166" t="s">
        <v>132</v>
      </c>
      <c r="B14" s="846" t="s">
        <v>416</v>
      </c>
      <c r="C14" s="847"/>
      <c r="D14" s="168">
        <v>0</v>
      </c>
      <c r="E14" s="168">
        <v>1</v>
      </c>
      <c r="F14" s="736" t="e">
        <f>'Personalkosten und Schlüssel'!$E55*$D14</f>
        <v>#VALUE!</v>
      </c>
      <c r="G14" s="736" t="e">
        <f>'Personalkosten und Schlüssel'!$E55*$E14</f>
        <v>#VALUE!</v>
      </c>
      <c r="H14" s="736" t="e">
        <f>'Personalkosten und Schlüssel'!$G55*$D14</f>
        <v>#VALUE!</v>
      </c>
      <c r="I14" s="736" t="e">
        <f>'Personalkosten und Schlüssel'!$G55*$E14</f>
        <v>#VALUE!</v>
      </c>
      <c r="J14" s="736" t="e">
        <f>'Personalkosten und Schlüssel'!$I55*$D14</f>
        <v>#VALUE!</v>
      </c>
      <c r="K14" s="736" t="e">
        <f>'Personalkosten und Schlüssel'!$I55*$E14</f>
        <v>#VALUE!</v>
      </c>
      <c r="L14" s="736" t="e">
        <f>'Personalkosten und Schlüssel'!$K55*$D14</f>
        <v>#VALUE!</v>
      </c>
      <c r="M14" s="736" t="e">
        <f>'Personalkosten und Schlüssel'!$K55*$E14</f>
        <v>#VALUE!</v>
      </c>
      <c r="N14" s="736" t="e">
        <f>'Personalkosten und Schlüssel'!$M55*$D14</f>
        <v>#VALUE!</v>
      </c>
      <c r="O14" s="736" t="e">
        <f>'Personalkosten und Schlüssel'!$M55*$E14</f>
        <v>#VALUE!</v>
      </c>
      <c r="P14" s="736" t="e">
        <f>'Personalkosten und Schlüssel'!$O55*$D14</f>
        <v>#VALUE!</v>
      </c>
      <c r="Q14" s="736" t="e">
        <f>'Personalkosten und Schlüssel'!$O55*$E14</f>
        <v>#VALUE!</v>
      </c>
      <c r="R14" s="736" t="e">
        <f>'Personalkosten und Schlüssel'!$Q55*$D14</f>
        <v>#VALUE!</v>
      </c>
      <c r="S14" s="736" t="e">
        <f>'Personalkosten und Schlüssel'!$Q55*$E14</f>
        <v>#VALUE!</v>
      </c>
      <c r="T14" s="736" t="e">
        <f>'Personalkosten und Schlüssel'!$S55*$D14</f>
        <v>#VALUE!</v>
      </c>
      <c r="U14" s="736" t="e">
        <f>'Personalkosten und Schlüssel'!$S55*$E14</f>
        <v>#VALUE!</v>
      </c>
      <c r="V14" s="736" t="e">
        <f>'Personalkosten und Schlüssel'!$U55*$D14</f>
        <v>#VALUE!</v>
      </c>
      <c r="W14" s="736" t="e">
        <f>'Personalkosten und Schlüssel'!$U55*$E14</f>
        <v>#VALUE!</v>
      </c>
    </row>
    <row r="15" spans="1:23" x14ac:dyDescent="0.2">
      <c r="A15" s="166" t="s">
        <v>133</v>
      </c>
      <c r="B15" s="846" t="s">
        <v>354</v>
      </c>
      <c r="C15" s="847"/>
      <c r="D15" s="168">
        <v>0</v>
      </c>
      <c r="E15" s="168">
        <v>1</v>
      </c>
      <c r="F15" s="736" t="e">
        <f>'Personalkosten und Schlüssel'!$E49*$D15</f>
        <v>#DIV/0!</v>
      </c>
      <c r="G15" s="736" t="e">
        <f>'Personalkosten und Schlüssel'!$E49*$E15</f>
        <v>#DIV/0!</v>
      </c>
      <c r="H15" s="736" t="e">
        <f>'Personalkosten und Schlüssel'!$G49*$D15</f>
        <v>#DIV/0!</v>
      </c>
      <c r="I15" s="736" t="e">
        <f>'Personalkosten und Schlüssel'!$G49*$E15</f>
        <v>#DIV/0!</v>
      </c>
      <c r="J15" s="736" t="e">
        <f>'Personalkosten und Schlüssel'!$I49*$D15</f>
        <v>#DIV/0!</v>
      </c>
      <c r="K15" s="736" t="e">
        <f>'Personalkosten und Schlüssel'!$I49*$E15</f>
        <v>#DIV/0!</v>
      </c>
      <c r="L15" s="736" t="e">
        <f>'Personalkosten und Schlüssel'!$K49*$D15</f>
        <v>#DIV/0!</v>
      </c>
      <c r="M15" s="736" t="e">
        <f>'Personalkosten und Schlüssel'!$K49*$E15</f>
        <v>#DIV/0!</v>
      </c>
      <c r="N15" s="736" t="e">
        <f>'Personalkosten und Schlüssel'!$M49*$D15</f>
        <v>#DIV/0!</v>
      </c>
      <c r="O15" s="736" t="e">
        <f>'Personalkosten und Schlüssel'!$M49*$E15</f>
        <v>#DIV/0!</v>
      </c>
      <c r="P15" s="736" t="e">
        <f>'Personalkosten und Schlüssel'!$O49*$D15</f>
        <v>#DIV/0!</v>
      </c>
      <c r="Q15" s="736" t="e">
        <f>'Personalkosten und Schlüssel'!$O49*$E15</f>
        <v>#DIV/0!</v>
      </c>
      <c r="R15" s="736" t="e">
        <f>'Personalkosten und Schlüssel'!$Q49*$D15</f>
        <v>#DIV/0!</v>
      </c>
      <c r="S15" s="736" t="e">
        <f>'Personalkosten und Schlüssel'!$Q49*$E15</f>
        <v>#DIV/0!</v>
      </c>
      <c r="T15" s="736" t="e">
        <f>'Personalkosten und Schlüssel'!$S49*$D15</f>
        <v>#DIV/0!</v>
      </c>
      <c r="U15" s="736" t="e">
        <f>'Personalkosten und Schlüssel'!$S49*$E15</f>
        <v>#DIV/0!</v>
      </c>
      <c r="V15" s="736" t="e">
        <f>'Personalkosten und Schlüssel'!$U49*$D15</f>
        <v>#DIV/0!</v>
      </c>
      <c r="W15" s="736" t="e">
        <f>'Personalkosten und Schlüssel'!$U49*$E15</f>
        <v>#DIV/0!</v>
      </c>
    </row>
    <row r="16" spans="1:23" x14ac:dyDescent="0.2">
      <c r="A16" s="166" t="s">
        <v>135</v>
      </c>
      <c r="B16" s="846" t="s">
        <v>413</v>
      </c>
      <c r="C16" s="847"/>
      <c r="D16" s="168">
        <v>1</v>
      </c>
      <c r="E16" s="168">
        <v>0</v>
      </c>
      <c r="F16" s="736" t="e">
        <f>'Personalkosten und Schlüssel'!$E50*$D16</f>
        <v>#DIV/0!</v>
      </c>
      <c r="G16" s="736" t="e">
        <f>'Personalkosten und Schlüssel'!$E50*$E16</f>
        <v>#DIV/0!</v>
      </c>
      <c r="H16" s="736" t="e">
        <f>'Personalkosten und Schlüssel'!$G50*$D16</f>
        <v>#DIV/0!</v>
      </c>
      <c r="I16" s="736" t="e">
        <f>'Personalkosten und Schlüssel'!$G50*$E16</f>
        <v>#DIV/0!</v>
      </c>
      <c r="J16" s="736" t="e">
        <f>'Personalkosten und Schlüssel'!$I50*$D16</f>
        <v>#DIV/0!</v>
      </c>
      <c r="K16" s="736" t="e">
        <f>'Personalkosten und Schlüssel'!$I50*$E16</f>
        <v>#DIV/0!</v>
      </c>
      <c r="L16" s="736" t="e">
        <f>'Personalkosten und Schlüssel'!$K50*$D16</f>
        <v>#DIV/0!</v>
      </c>
      <c r="M16" s="736" t="e">
        <f>'Personalkosten und Schlüssel'!$K50*$E16</f>
        <v>#DIV/0!</v>
      </c>
      <c r="N16" s="736" t="e">
        <f>'Personalkosten und Schlüssel'!$M50*$D16</f>
        <v>#DIV/0!</v>
      </c>
      <c r="O16" s="736" t="e">
        <f>'Personalkosten und Schlüssel'!$M50*$E16</f>
        <v>#DIV/0!</v>
      </c>
      <c r="P16" s="736" t="e">
        <f>'Personalkosten und Schlüssel'!$O50*$D16</f>
        <v>#DIV/0!</v>
      </c>
      <c r="Q16" s="736" t="e">
        <f>'Personalkosten und Schlüssel'!$O50*$E16</f>
        <v>#DIV/0!</v>
      </c>
      <c r="R16" s="736" t="e">
        <f>'Personalkosten und Schlüssel'!$Q50*$D16</f>
        <v>#DIV/0!</v>
      </c>
      <c r="S16" s="736" t="e">
        <f>'Personalkosten und Schlüssel'!$Q50*$E16</f>
        <v>#DIV/0!</v>
      </c>
      <c r="T16" s="736" t="e">
        <f>'Personalkosten und Schlüssel'!$S50*$D16</f>
        <v>#DIV/0!</v>
      </c>
      <c r="U16" s="736" t="e">
        <f>'Personalkosten und Schlüssel'!$S50*$E16</f>
        <v>#DIV/0!</v>
      </c>
      <c r="V16" s="736" t="e">
        <f>'Personalkosten und Schlüssel'!$U50*$D16</f>
        <v>#DIV/0!</v>
      </c>
      <c r="W16" s="736" t="e">
        <f>'Personalkosten und Schlüssel'!$U50*$E16</f>
        <v>#DIV/0!</v>
      </c>
    </row>
    <row r="17" spans="1:792" x14ac:dyDescent="0.2">
      <c r="A17" s="166"/>
      <c r="B17" s="831"/>
      <c r="C17" s="832"/>
      <c r="D17" s="168"/>
      <c r="E17" s="168"/>
      <c r="F17" s="737"/>
      <c r="G17" s="737"/>
      <c r="H17" s="737"/>
      <c r="I17" s="737"/>
      <c r="J17" s="737"/>
      <c r="K17" s="737"/>
      <c r="L17" s="737"/>
      <c r="M17" s="737"/>
      <c r="N17" s="737"/>
      <c r="O17" s="737"/>
      <c r="P17" s="737"/>
      <c r="Q17" s="737"/>
      <c r="R17" s="737"/>
      <c r="S17" s="737"/>
      <c r="T17" s="737"/>
      <c r="U17" s="737"/>
      <c r="V17" s="737"/>
      <c r="W17" s="737"/>
    </row>
    <row r="18" spans="1:792" x14ac:dyDescent="0.2">
      <c r="A18" s="405"/>
      <c r="B18" s="833" t="s">
        <v>51</v>
      </c>
      <c r="C18" s="834"/>
      <c r="D18" s="520"/>
      <c r="E18" s="520"/>
      <c r="F18" s="738" t="e">
        <f>SUM(F12:F17)</f>
        <v>#DIV/0!</v>
      </c>
      <c r="G18" s="738" t="e">
        <f>SUM(G12:G17)</f>
        <v>#DIV/0!</v>
      </c>
      <c r="H18" s="738" t="e">
        <f>SUM(H12:H17)</f>
        <v>#DIV/0!</v>
      </c>
      <c r="I18" s="738" t="e">
        <f t="shared" ref="I18" si="0">SUM(I12:I17)</f>
        <v>#DIV/0!</v>
      </c>
      <c r="J18" s="738" t="e">
        <f>SUM(J12:J17)</f>
        <v>#DIV/0!</v>
      </c>
      <c r="K18" s="738" t="e">
        <f t="shared" ref="K18" si="1">SUM(K12:K17)</f>
        <v>#DIV/0!</v>
      </c>
      <c r="L18" s="738" t="e">
        <f>SUM(L12:L17)</f>
        <v>#DIV/0!</v>
      </c>
      <c r="M18" s="738" t="e">
        <f t="shared" ref="M18:W18" si="2">SUM(M12:M17)</f>
        <v>#DIV/0!</v>
      </c>
      <c r="N18" s="738" t="e">
        <f t="shared" si="2"/>
        <v>#DIV/0!</v>
      </c>
      <c r="O18" s="738" t="e">
        <f t="shared" si="2"/>
        <v>#DIV/0!</v>
      </c>
      <c r="P18" s="738" t="e">
        <f t="shared" si="2"/>
        <v>#DIV/0!</v>
      </c>
      <c r="Q18" s="738" t="e">
        <f t="shared" si="2"/>
        <v>#DIV/0!</v>
      </c>
      <c r="R18" s="738" t="e">
        <f t="shared" si="2"/>
        <v>#DIV/0!</v>
      </c>
      <c r="S18" s="738" t="e">
        <f t="shared" si="2"/>
        <v>#DIV/0!</v>
      </c>
      <c r="T18" s="738" t="e">
        <f t="shared" si="2"/>
        <v>#DIV/0!</v>
      </c>
      <c r="U18" s="738" t="e">
        <f t="shared" si="2"/>
        <v>#DIV/0!</v>
      </c>
      <c r="V18" s="738" t="e">
        <f t="shared" si="2"/>
        <v>#DIV/0!</v>
      </c>
      <c r="W18" s="738" t="e">
        <f t="shared" si="2"/>
        <v>#DIV/0!</v>
      </c>
    </row>
    <row r="19" spans="1:792" ht="15" x14ac:dyDescent="0.2">
      <c r="A19" s="165" t="s">
        <v>71</v>
      </c>
      <c r="B19" s="265" t="s">
        <v>53</v>
      </c>
      <c r="C19" s="265"/>
      <c r="D19" s="263"/>
      <c r="E19" s="263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</row>
    <row r="20" spans="1:792" x14ac:dyDescent="0.2">
      <c r="A20" s="149" t="s">
        <v>136</v>
      </c>
      <c r="B20" s="831" t="s">
        <v>137</v>
      </c>
      <c r="C20" s="832"/>
      <c r="D20" s="168">
        <v>1</v>
      </c>
      <c r="E20" s="168">
        <v>0</v>
      </c>
      <c r="F20" s="737" t="e">
        <f>Sachkosten!$E12*Entgeltberechnung!$D20</f>
        <v>#DIV/0!</v>
      </c>
      <c r="G20" s="737" t="e">
        <f>Sachkosten!$E12*Entgeltberechnung!$E20</f>
        <v>#DIV/0!</v>
      </c>
      <c r="H20" s="737" t="e">
        <f>Sachkosten!$E12*Entgeltberechnung!$D20</f>
        <v>#DIV/0!</v>
      </c>
      <c r="I20" s="737" t="e">
        <f>Sachkosten!$E12*Entgeltberechnung!$E20</f>
        <v>#DIV/0!</v>
      </c>
      <c r="J20" s="737" t="e">
        <f>Sachkosten!$E12*Entgeltberechnung!$D20</f>
        <v>#DIV/0!</v>
      </c>
      <c r="K20" s="737" t="e">
        <f>Sachkosten!$E12*Entgeltberechnung!$E20</f>
        <v>#DIV/0!</v>
      </c>
      <c r="L20" s="737" t="e">
        <f>Sachkosten!$F12*Entgeltberechnung!$D20</f>
        <v>#DIV/0!</v>
      </c>
      <c r="M20" s="737" t="e">
        <f>Sachkosten!$F12*Entgeltberechnung!$E20</f>
        <v>#DIV/0!</v>
      </c>
      <c r="N20" s="737" t="e">
        <f>Sachkosten!$F12*Entgeltberechnung!$D20</f>
        <v>#DIV/0!</v>
      </c>
      <c r="O20" s="737" t="e">
        <f>Sachkosten!$F12*Entgeltberechnung!$E20</f>
        <v>#DIV/0!</v>
      </c>
      <c r="P20" s="737" t="e">
        <f>Sachkosten!$F12*Entgeltberechnung!$D20</f>
        <v>#DIV/0!</v>
      </c>
      <c r="Q20" s="737" t="e">
        <f>Sachkosten!$F12*Entgeltberechnung!$E20</f>
        <v>#DIV/0!</v>
      </c>
      <c r="R20" s="737" t="e">
        <f>Sachkosten!$G12*Entgeltberechnung!$D20</f>
        <v>#DIV/0!</v>
      </c>
      <c r="S20" s="737" t="e">
        <f>Sachkosten!$G12*Entgeltberechnung!$E20</f>
        <v>#DIV/0!</v>
      </c>
      <c r="T20" s="737" t="e">
        <f>Sachkosten!$G12*Entgeltberechnung!$D20</f>
        <v>#DIV/0!</v>
      </c>
      <c r="U20" s="737" t="e">
        <f>Sachkosten!$G12*Entgeltberechnung!$E20</f>
        <v>#DIV/0!</v>
      </c>
      <c r="V20" s="737" t="e">
        <f>Sachkosten!$G12*Entgeltberechnung!$D20</f>
        <v>#DIV/0!</v>
      </c>
      <c r="W20" s="737" t="e">
        <f>Sachkosten!$G12*Entgeltberechnung!$E20</f>
        <v>#DIV/0!</v>
      </c>
    </row>
    <row r="21" spans="1:792" x14ac:dyDescent="0.2">
      <c r="A21" s="149" t="s">
        <v>138</v>
      </c>
      <c r="B21" s="831" t="s">
        <v>139</v>
      </c>
      <c r="C21" s="832"/>
      <c r="D21" s="168">
        <v>0.5</v>
      </c>
      <c r="E21" s="168">
        <v>0.5</v>
      </c>
      <c r="F21" s="737" t="e">
        <f>Sachkosten!$E13*Entgeltberechnung!$D21</f>
        <v>#DIV/0!</v>
      </c>
      <c r="G21" s="737" t="e">
        <f>Sachkosten!$E13*Entgeltberechnung!$E21</f>
        <v>#DIV/0!</v>
      </c>
      <c r="H21" s="737" t="e">
        <f>Sachkosten!$E13*Entgeltberechnung!$D21</f>
        <v>#DIV/0!</v>
      </c>
      <c r="I21" s="737" t="e">
        <f>Sachkosten!$E13*Entgeltberechnung!$E21</f>
        <v>#DIV/0!</v>
      </c>
      <c r="J21" s="737" t="e">
        <f>Sachkosten!$E13*Entgeltberechnung!$D21</f>
        <v>#DIV/0!</v>
      </c>
      <c r="K21" s="737" t="e">
        <f>Sachkosten!$E13*Entgeltberechnung!$E21</f>
        <v>#DIV/0!</v>
      </c>
      <c r="L21" s="737" t="e">
        <f>Sachkosten!$F13*Entgeltberechnung!$D21</f>
        <v>#DIV/0!</v>
      </c>
      <c r="M21" s="737" t="e">
        <f>Sachkosten!$F13*Entgeltberechnung!$E21</f>
        <v>#DIV/0!</v>
      </c>
      <c r="N21" s="737" t="e">
        <f>Sachkosten!$F13*Entgeltberechnung!$D21</f>
        <v>#DIV/0!</v>
      </c>
      <c r="O21" s="737" t="e">
        <f>Sachkosten!$F13*Entgeltberechnung!$E21</f>
        <v>#DIV/0!</v>
      </c>
      <c r="P21" s="737" t="e">
        <f>Sachkosten!$F13*Entgeltberechnung!$D21</f>
        <v>#DIV/0!</v>
      </c>
      <c r="Q21" s="737" t="e">
        <f>Sachkosten!$F13*Entgeltberechnung!$E21</f>
        <v>#DIV/0!</v>
      </c>
      <c r="R21" s="737" t="e">
        <f>Sachkosten!$G13*Entgeltberechnung!$D21</f>
        <v>#DIV/0!</v>
      </c>
      <c r="S21" s="737" t="e">
        <f>Sachkosten!$G13*Entgeltberechnung!$E21</f>
        <v>#DIV/0!</v>
      </c>
      <c r="T21" s="737" t="e">
        <f>Sachkosten!$G13*Entgeltberechnung!$D21</f>
        <v>#DIV/0!</v>
      </c>
      <c r="U21" s="737" t="e">
        <f>Sachkosten!$G13*Entgeltberechnung!$E21</f>
        <v>#DIV/0!</v>
      </c>
      <c r="V21" s="737" t="e">
        <f>Sachkosten!$G13*Entgeltberechnung!$D21</f>
        <v>#DIV/0!</v>
      </c>
      <c r="W21" s="737" t="e">
        <f>Sachkosten!$G13*Entgeltberechnung!$E21</f>
        <v>#DIV/0!</v>
      </c>
    </row>
    <row r="22" spans="1:792" x14ac:dyDescent="0.2">
      <c r="A22" s="149" t="s">
        <v>140</v>
      </c>
      <c r="B22" s="831" t="s">
        <v>360</v>
      </c>
      <c r="C22" s="832"/>
      <c r="D22" s="168">
        <v>0.5</v>
      </c>
      <c r="E22" s="168">
        <v>0.5</v>
      </c>
      <c r="F22" s="737" t="e">
        <f>Sachkosten!$E14*Entgeltberechnung!$D22</f>
        <v>#DIV/0!</v>
      </c>
      <c r="G22" s="737" t="e">
        <f>Sachkosten!$E14*Entgeltberechnung!$E22</f>
        <v>#DIV/0!</v>
      </c>
      <c r="H22" s="737" t="e">
        <f>Sachkosten!$E14*Entgeltberechnung!$D22</f>
        <v>#DIV/0!</v>
      </c>
      <c r="I22" s="737" t="e">
        <f>Sachkosten!$E14*Entgeltberechnung!$E22</f>
        <v>#DIV/0!</v>
      </c>
      <c r="J22" s="737" t="e">
        <f>Sachkosten!$E14*Entgeltberechnung!$D22</f>
        <v>#DIV/0!</v>
      </c>
      <c r="K22" s="737" t="e">
        <f>Sachkosten!$E14*Entgeltberechnung!$E22</f>
        <v>#DIV/0!</v>
      </c>
      <c r="L22" s="737" t="e">
        <f>Sachkosten!$F14*Entgeltberechnung!$D22</f>
        <v>#DIV/0!</v>
      </c>
      <c r="M22" s="737" t="e">
        <f>Sachkosten!$F14*Entgeltberechnung!$E22</f>
        <v>#DIV/0!</v>
      </c>
      <c r="N22" s="737" t="e">
        <f>Sachkosten!$F14*Entgeltberechnung!$D22</f>
        <v>#DIV/0!</v>
      </c>
      <c r="O22" s="737" t="e">
        <f>Sachkosten!$F14*Entgeltberechnung!$E22</f>
        <v>#DIV/0!</v>
      </c>
      <c r="P22" s="737" t="e">
        <f>Sachkosten!$F14*Entgeltberechnung!$D22</f>
        <v>#DIV/0!</v>
      </c>
      <c r="Q22" s="737" t="e">
        <f>Sachkosten!$F14*Entgeltberechnung!$E22</f>
        <v>#DIV/0!</v>
      </c>
      <c r="R22" s="737" t="e">
        <f>Sachkosten!$G14*Entgeltberechnung!$D22</f>
        <v>#DIV/0!</v>
      </c>
      <c r="S22" s="737" t="e">
        <f>Sachkosten!$G14*Entgeltberechnung!$E22</f>
        <v>#DIV/0!</v>
      </c>
      <c r="T22" s="737" t="e">
        <f>Sachkosten!$G14*Entgeltberechnung!$D22</f>
        <v>#DIV/0!</v>
      </c>
      <c r="U22" s="737" t="e">
        <f>Sachkosten!$G14*Entgeltberechnung!$E22</f>
        <v>#DIV/0!</v>
      </c>
      <c r="V22" s="737" t="e">
        <f>Sachkosten!$G14*Entgeltberechnung!$D22</f>
        <v>#DIV/0!</v>
      </c>
      <c r="W22" s="737" t="e">
        <f>Sachkosten!$G14*Entgeltberechnung!$E22</f>
        <v>#DIV/0!</v>
      </c>
    </row>
    <row r="23" spans="1:792" x14ac:dyDescent="0.2">
      <c r="A23" s="149" t="s">
        <v>142</v>
      </c>
      <c r="B23" s="831" t="s">
        <v>143</v>
      </c>
      <c r="C23" s="832"/>
      <c r="D23" s="168">
        <v>0.5</v>
      </c>
      <c r="E23" s="168">
        <v>0.5</v>
      </c>
      <c r="F23" s="737" t="e">
        <f>Sachkosten!$E15*Entgeltberechnung!$D23</f>
        <v>#DIV/0!</v>
      </c>
      <c r="G23" s="737" t="e">
        <f>Sachkosten!$E15*Entgeltberechnung!$E23</f>
        <v>#DIV/0!</v>
      </c>
      <c r="H23" s="737" t="e">
        <f>Sachkosten!$E15*Entgeltberechnung!$D23</f>
        <v>#DIV/0!</v>
      </c>
      <c r="I23" s="737" t="e">
        <f>Sachkosten!$E15*Entgeltberechnung!$E23</f>
        <v>#DIV/0!</v>
      </c>
      <c r="J23" s="737" t="e">
        <f>Sachkosten!$E15*Entgeltberechnung!$D23</f>
        <v>#DIV/0!</v>
      </c>
      <c r="K23" s="737" t="e">
        <f>Sachkosten!$E15*Entgeltberechnung!$E23</f>
        <v>#DIV/0!</v>
      </c>
      <c r="L23" s="737" t="e">
        <f>Sachkosten!$F15*Entgeltberechnung!$D23</f>
        <v>#DIV/0!</v>
      </c>
      <c r="M23" s="737" t="e">
        <f>Sachkosten!$F15*Entgeltberechnung!$E23</f>
        <v>#DIV/0!</v>
      </c>
      <c r="N23" s="737" t="e">
        <f>Sachkosten!$F15*Entgeltberechnung!$D23</f>
        <v>#DIV/0!</v>
      </c>
      <c r="O23" s="737" t="e">
        <f>Sachkosten!$F15*Entgeltberechnung!$E23</f>
        <v>#DIV/0!</v>
      </c>
      <c r="P23" s="737" t="e">
        <f>Sachkosten!$F15*Entgeltberechnung!$D23</f>
        <v>#DIV/0!</v>
      </c>
      <c r="Q23" s="737" t="e">
        <f>Sachkosten!$F15*Entgeltberechnung!$E23</f>
        <v>#DIV/0!</v>
      </c>
      <c r="R23" s="737" t="e">
        <f>Sachkosten!$G15*Entgeltberechnung!$D23</f>
        <v>#DIV/0!</v>
      </c>
      <c r="S23" s="737" t="e">
        <f>Sachkosten!$G15*Entgeltberechnung!$E23</f>
        <v>#DIV/0!</v>
      </c>
      <c r="T23" s="737" t="e">
        <f>Sachkosten!$G15*Entgeltberechnung!$D23</f>
        <v>#DIV/0!</v>
      </c>
      <c r="U23" s="737" t="e">
        <f>Sachkosten!$G15*Entgeltberechnung!$E23</f>
        <v>#DIV/0!</v>
      </c>
      <c r="V23" s="737" t="e">
        <f>Sachkosten!$G15*Entgeltberechnung!$D23</f>
        <v>#DIV/0!</v>
      </c>
      <c r="W23" s="737" t="e">
        <f>Sachkosten!$G15*Entgeltberechnung!$E23</f>
        <v>#DIV/0!</v>
      </c>
    </row>
    <row r="24" spans="1:792" x14ac:dyDescent="0.2">
      <c r="A24" s="149" t="s">
        <v>144</v>
      </c>
      <c r="B24" s="831" t="s">
        <v>145</v>
      </c>
      <c r="C24" s="832"/>
      <c r="D24" s="168">
        <v>0.5</v>
      </c>
      <c r="E24" s="168">
        <v>0.5</v>
      </c>
      <c r="F24" s="737" t="e">
        <f>Sachkosten!$E16*Entgeltberechnung!$D24</f>
        <v>#DIV/0!</v>
      </c>
      <c r="G24" s="737" t="e">
        <f>Sachkosten!$E16*Entgeltberechnung!$E24</f>
        <v>#DIV/0!</v>
      </c>
      <c r="H24" s="737" t="e">
        <f>Sachkosten!$E16*Entgeltberechnung!$D24</f>
        <v>#DIV/0!</v>
      </c>
      <c r="I24" s="737" t="e">
        <f>Sachkosten!$E16*Entgeltberechnung!$E24</f>
        <v>#DIV/0!</v>
      </c>
      <c r="J24" s="737" t="e">
        <f>Sachkosten!$E16*Entgeltberechnung!$D24</f>
        <v>#DIV/0!</v>
      </c>
      <c r="K24" s="737" t="e">
        <f>Sachkosten!$E16*Entgeltberechnung!$E24</f>
        <v>#DIV/0!</v>
      </c>
      <c r="L24" s="737" t="e">
        <f>Sachkosten!$F16*Entgeltberechnung!$D24</f>
        <v>#DIV/0!</v>
      </c>
      <c r="M24" s="737" t="e">
        <f>Sachkosten!$F16*Entgeltberechnung!$E24</f>
        <v>#DIV/0!</v>
      </c>
      <c r="N24" s="737" t="e">
        <f>Sachkosten!$F16*Entgeltberechnung!$D24</f>
        <v>#DIV/0!</v>
      </c>
      <c r="O24" s="737" t="e">
        <f>Sachkosten!$F16*Entgeltberechnung!$E24</f>
        <v>#DIV/0!</v>
      </c>
      <c r="P24" s="737" t="e">
        <f>Sachkosten!$F16*Entgeltberechnung!$D24</f>
        <v>#DIV/0!</v>
      </c>
      <c r="Q24" s="737" t="e">
        <f>Sachkosten!$F16*Entgeltberechnung!$E24</f>
        <v>#DIV/0!</v>
      </c>
      <c r="R24" s="737" t="e">
        <f>Sachkosten!$G16*Entgeltberechnung!$D24</f>
        <v>#DIV/0!</v>
      </c>
      <c r="S24" s="737" t="e">
        <f>Sachkosten!$G16*Entgeltberechnung!$E24</f>
        <v>#DIV/0!</v>
      </c>
      <c r="T24" s="737" t="e">
        <f>Sachkosten!$G16*Entgeltberechnung!$D24</f>
        <v>#DIV/0!</v>
      </c>
      <c r="U24" s="737" t="e">
        <f>Sachkosten!$G16*Entgeltberechnung!$E24</f>
        <v>#DIV/0!</v>
      </c>
      <c r="V24" s="737" t="e">
        <f>Sachkosten!$G16*Entgeltberechnung!$D24</f>
        <v>#DIV/0!</v>
      </c>
      <c r="W24" s="737" t="e">
        <f>Sachkosten!$G16*Entgeltberechnung!$E24</f>
        <v>#DIV/0!</v>
      </c>
    </row>
    <row r="25" spans="1:792" x14ac:dyDescent="0.2">
      <c r="A25" s="173" t="s">
        <v>146</v>
      </c>
      <c r="B25" s="831" t="s">
        <v>147</v>
      </c>
      <c r="C25" s="832"/>
      <c r="D25" s="168">
        <v>1</v>
      </c>
      <c r="E25" s="168">
        <v>0</v>
      </c>
      <c r="F25" s="737" t="e">
        <f>Sachkosten!$E17*Entgeltberechnung!$D25</f>
        <v>#DIV/0!</v>
      </c>
      <c r="G25" s="737" t="e">
        <f>Sachkosten!$E17*Entgeltberechnung!$E25</f>
        <v>#DIV/0!</v>
      </c>
      <c r="H25" s="737" t="e">
        <f>Sachkosten!$E17*Entgeltberechnung!$D25</f>
        <v>#DIV/0!</v>
      </c>
      <c r="I25" s="737" t="e">
        <f>Sachkosten!$E17*Entgeltberechnung!$E25</f>
        <v>#DIV/0!</v>
      </c>
      <c r="J25" s="737" t="e">
        <f>Sachkosten!$E17*Entgeltberechnung!$D25</f>
        <v>#DIV/0!</v>
      </c>
      <c r="K25" s="737" t="e">
        <f>Sachkosten!$E17*Entgeltberechnung!$E25</f>
        <v>#DIV/0!</v>
      </c>
      <c r="L25" s="737" t="e">
        <f>Sachkosten!$F17*Entgeltberechnung!$D25</f>
        <v>#DIV/0!</v>
      </c>
      <c r="M25" s="737" t="e">
        <f>Sachkosten!$F17*Entgeltberechnung!$E25</f>
        <v>#DIV/0!</v>
      </c>
      <c r="N25" s="737" t="e">
        <f>Sachkosten!$F17*Entgeltberechnung!$D25</f>
        <v>#DIV/0!</v>
      </c>
      <c r="O25" s="737" t="e">
        <f>Sachkosten!$F17*Entgeltberechnung!$E25</f>
        <v>#DIV/0!</v>
      </c>
      <c r="P25" s="737" t="e">
        <f>Sachkosten!$F17*Entgeltberechnung!$D25</f>
        <v>#DIV/0!</v>
      </c>
      <c r="Q25" s="737" t="e">
        <f>Sachkosten!$F17*Entgeltberechnung!$E25</f>
        <v>#DIV/0!</v>
      </c>
      <c r="R25" s="737" t="e">
        <f>Sachkosten!$G17*Entgeltberechnung!$D25</f>
        <v>#DIV/0!</v>
      </c>
      <c r="S25" s="737" t="e">
        <f>Sachkosten!$G17*Entgeltberechnung!$E25</f>
        <v>#DIV/0!</v>
      </c>
      <c r="T25" s="737" t="e">
        <f>Sachkosten!$G17*Entgeltberechnung!$D25</f>
        <v>#DIV/0!</v>
      </c>
      <c r="U25" s="737" t="e">
        <f>Sachkosten!$G17*Entgeltberechnung!$E25</f>
        <v>#DIV/0!</v>
      </c>
      <c r="V25" s="737" t="e">
        <f>Sachkosten!$G17*Entgeltberechnung!$D25</f>
        <v>#DIV/0!</v>
      </c>
      <c r="W25" s="737" t="e">
        <f>Sachkosten!$G17*Entgeltberechnung!$E25</f>
        <v>#DIV/0!</v>
      </c>
    </row>
    <row r="26" spans="1:792" x14ac:dyDescent="0.2">
      <c r="A26" s="174" t="s">
        <v>148</v>
      </c>
      <c r="B26" s="831" t="s">
        <v>355</v>
      </c>
      <c r="C26" s="832"/>
      <c r="D26" s="168">
        <v>0.5</v>
      </c>
      <c r="E26" s="168">
        <v>0.5</v>
      </c>
      <c r="F26" s="737" t="e">
        <f>Sachkosten!$E18*Entgeltberechnung!$D26</f>
        <v>#DIV/0!</v>
      </c>
      <c r="G26" s="737" t="e">
        <f>Sachkosten!$E18*Entgeltberechnung!$E26</f>
        <v>#DIV/0!</v>
      </c>
      <c r="H26" s="737" t="e">
        <f>Sachkosten!$E18*Entgeltberechnung!$D26</f>
        <v>#DIV/0!</v>
      </c>
      <c r="I26" s="737" t="e">
        <f>Sachkosten!$E18*Entgeltberechnung!$E26</f>
        <v>#DIV/0!</v>
      </c>
      <c r="J26" s="737" t="e">
        <f>Sachkosten!$E18*Entgeltberechnung!$D26</f>
        <v>#DIV/0!</v>
      </c>
      <c r="K26" s="737" t="e">
        <f>Sachkosten!$E18*Entgeltberechnung!$E26</f>
        <v>#DIV/0!</v>
      </c>
      <c r="L26" s="737" t="e">
        <f>Sachkosten!$F18*Entgeltberechnung!$D26</f>
        <v>#DIV/0!</v>
      </c>
      <c r="M26" s="737" t="e">
        <f>Sachkosten!$F18*Entgeltberechnung!$E26</f>
        <v>#DIV/0!</v>
      </c>
      <c r="N26" s="737" t="e">
        <f>Sachkosten!$F18*Entgeltberechnung!$D26</f>
        <v>#DIV/0!</v>
      </c>
      <c r="O26" s="737" t="e">
        <f>Sachkosten!$F18*Entgeltberechnung!$E26</f>
        <v>#DIV/0!</v>
      </c>
      <c r="P26" s="737" t="e">
        <f>Sachkosten!$F18*Entgeltberechnung!$D26</f>
        <v>#DIV/0!</v>
      </c>
      <c r="Q26" s="737" t="e">
        <f>Sachkosten!$F18*Entgeltberechnung!$E26</f>
        <v>#DIV/0!</v>
      </c>
      <c r="R26" s="737" t="e">
        <f>Sachkosten!$G18*Entgeltberechnung!$D26</f>
        <v>#DIV/0!</v>
      </c>
      <c r="S26" s="737" t="e">
        <f>Sachkosten!$G18*Entgeltberechnung!$E26</f>
        <v>#DIV/0!</v>
      </c>
      <c r="T26" s="737" t="e">
        <f>Sachkosten!$G18*Entgeltberechnung!$D26</f>
        <v>#DIV/0!</v>
      </c>
      <c r="U26" s="737" t="e">
        <f>Sachkosten!$G18*Entgeltberechnung!$E26</f>
        <v>#DIV/0!</v>
      </c>
      <c r="V26" s="737" t="e">
        <f>Sachkosten!$G18*Entgeltberechnung!$D26</f>
        <v>#DIV/0!</v>
      </c>
      <c r="W26" s="737" t="e">
        <f>Sachkosten!$G18*Entgeltberechnung!$E26</f>
        <v>#DIV/0!</v>
      </c>
    </row>
    <row r="27" spans="1:792" x14ac:dyDescent="0.2">
      <c r="A27" s="175" t="s">
        <v>149</v>
      </c>
      <c r="B27" s="831" t="s">
        <v>150</v>
      </c>
      <c r="C27" s="832"/>
      <c r="D27" s="168">
        <v>0</v>
      </c>
      <c r="E27" s="168">
        <v>1</v>
      </c>
      <c r="F27" s="737" t="e">
        <f>Sachkosten!$E19*Entgeltberechnung!$D27</f>
        <v>#DIV/0!</v>
      </c>
      <c r="G27" s="737" t="e">
        <f>Sachkosten!$E19*Entgeltberechnung!$E27</f>
        <v>#DIV/0!</v>
      </c>
      <c r="H27" s="737" t="e">
        <f>Sachkosten!$E19*Entgeltberechnung!$D27</f>
        <v>#DIV/0!</v>
      </c>
      <c r="I27" s="737" t="e">
        <f>Sachkosten!$E19*Entgeltberechnung!$E27</f>
        <v>#DIV/0!</v>
      </c>
      <c r="J27" s="737" t="e">
        <f>Sachkosten!$E19*Entgeltberechnung!$D27</f>
        <v>#DIV/0!</v>
      </c>
      <c r="K27" s="737" t="e">
        <f>Sachkosten!$E19*Entgeltberechnung!$E27</f>
        <v>#DIV/0!</v>
      </c>
      <c r="L27" s="737" t="e">
        <f>Sachkosten!$F19*Entgeltberechnung!$D27</f>
        <v>#DIV/0!</v>
      </c>
      <c r="M27" s="737" t="e">
        <f>Sachkosten!$F19*Entgeltberechnung!$E27</f>
        <v>#DIV/0!</v>
      </c>
      <c r="N27" s="737" t="e">
        <f>Sachkosten!$F19*Entgeltberechnung!$D27</f>
        <v>#DIV/0!</v>
      </c>
      <c r="O27" s="737" t="e">
        <f>Sachkosten!$F19*Entgeltberechnung!$E27</f>
        <v>#DIV/0!</v>
      </c>
      <c r="P27" s="737" t="e">
        <f>Sachkosten!$F19*Entgeltberechnung!$D27</f>
        <v>#DIV/0!</v>
      </c>
      <c r="Q27" s="737" t="e">
        <f>Sachkosten!$F19*Entgeltberechnung!$E27</f>
        <v>#DIV/0!</v>
      </c>
      <c r="R27" s="737" t="e">
        <f>Sachkosten!$G19*Entgeltberechnung!$D27</f>
        <v>#DIV/0!</v>
      </c>
      <c r="S27" s="737" t="e">
        <f>Sachkosten!$G19*Entgeltberechnung!$E27</f>
        <v>#DIV/0!</v>
      </c>
      <c r="T27" s="737" t="e">
        <f>Sachkosten!$G19*Entgeltberechnung!$D27</f>
        <v>#DIV/0!</v>
      </c>
      <c r="U27" s="737" t="e">
        <f>Sachkosten!$G19*Entgeltberechnung!$E27</f>
        <v>#DIV/0!</v>
      </c>
      <c r="V27" s="737" t="e">
        <f>Sachkosten!$G19*Entgeltberechnung!$D27</f>
        <v>#DIV/0!</v>
      </c>
      <c r="W27" s="737" t="e">
        <f>Sachkosten!$G19*Entgeltberechnung!$E27</f>
        <v>#DIV/0!</v>
      </c>
    </row>
    <row r="28" spans="1:792" x14ac:dyDescent="0.2">
      <c r="A28" s="174" t="s">
        <v>151</v>
      </c>
      <c r="B28" s="831" t="s">
        <v>152</v>
      </c>
      <c r="C28" s="832"/>
      <c r="D28" s="168">
        <v>0.5</v>
      </c>
      <c r="E28" s="168">
        <v>0.5</v>
      </c>
      <c r="F28" s="737" t="e">
        <f>Sachkosten!$E20*Entgeltberechnung!$D28</f>
        <v>#DIV/0!</v>
      </c>
      <c r="G28" s="737" t="e">
        <f>Sachkosten!$E20*Entgeltberechnung!$E28</f>
        <v>#DIV/0!</v>
      </c>
      <c r="H28" s="737" t="e">
        <f>Sachkosten!$E20*Entgeltberechnung!$D28</f>
        <v>#DIV/0!</v>
      </c>
      <c r="I28" s="737" t="e">
        <f>Sachkosten!$E20*Entgeltberechnung!$E28</f>
        <v>#DIV/0!</v>
      </c>
      <c r="J28" s="737" t="e">
        <f>Sachkosten!$E20*Entgeltberechnung!$D28</f>
        <v>#DIV/0!</v>
      </c>
      <c r="K28" s="737" t="e">
        <f>Sachkosten!$E20*Entgeltberechnung!$E28</f>
        <v>#DIV/0!</v>
      </c>
      <c r="L28" s="737" t="e">
        <f>Sachkosten!$F20*Entgeltberechnung!$D28</f>
        <v>#DIV/0!</v>
      </c>
      <c r="M28" s="737" t="e">
        <f>Sachkosten!$F20*Entgeltberechnung!$E28</f>
        <v>#DIV/0!</v>
      </c>
      <c r="N28" s="737" t="e">
        <f>Sachkosten!$F20*Entgeltberechnung!$D28</f>
        <v>#DIV/0!</v>
      </c>
      <c r="O28" s="737" t="e">
        <f>Sachkosten!$F20*Entgeltberechnung!$E28</f>
        <v>#DIV/0!</v>
      </c>
      <c r="P28" s="737" t="e">
        <f>Sachkosten!$F20*Entgeltberechnung!$D28</f>
        <v>#DIV/0!</v>
      </c>
      <c r="Q28" s="737" t="e">
        <f>Sachkosten!$F20*Entgeltberechnung!$E28</f>
        <v>#DIV/0!</v>
      </c>
      <c r="R28" s="737" t="e">
        <f>Sachkosten!$G20*Entgeltberechnung!$D28</f>
        <v>#DIV/0!</v>
      </c>
      <c r="S28" s="737" t="e">
        <f>Sachkosten!$G20*Entgeltberechnung!$E28</f>
        <v>#DIV/0!</v>
      </c>
      <c r="T28" s="737" t="e">
        <f>Sachkosten!$G20*Entgeltberechnung!$D28</f>
        <v>#DIV/0!</v>
      </c>
      <c r="U28" s="737" t="e">
        <f>Sachkosten!$G20*Entgeltberechnung!$E28</f>
        <v>#DIV/0!</v>
      </c>
      <c r="V28" s="737" t="e">
        <f>Sachkosten!$G20*Entgeltberechnung!$D28</f>
        <v>#DIV/0!</v>
      </c>
      <c r="W28" s="737" t="e">
        <f>Sachkosten!$G20*Entgeltberechnung!$E28</f>
        <v>#DIV/0!</v>
      </c>
    </row>
    <row r="29" spans="1:792" x14ac:dyDescent="0.2">
      <c r="A29" s="175" t="s">
        <v>153</v>
      </c>
      <c r="B29" s="831" t="s">
        <v>154</v>
      </c>
      <c r="C29" s="832"/>
      <c r="D29" s="168">
        <v>0.5</v>
      </c>
      <c r="E29" s="168">
        <v>0.5</v>
      </c>
      <c r="F29" s="737" t="e">
        <f>Sachkosten!$E21*Entgeltberechnung!$D29</f>
        <v>#DIV/0!</v>
      </c>
      <c r="G29" s="737" t="e">
        <f>Sachkosten!$E21*Entgeltberechnung!$E29</f>
        <v>#DIV/0!</v>
      </c>
      <c r="H29" s="737" t="e">
        <f>Sachkosten!$E21*Entgeltberechnung!$D29</f>
        <v>#DIV/0!</v>
      </c>
      <c r="I29" s="737" t="e">
        <f>Sachkosten!$E21*Entgeltberechnung!$E29</f>
        <v>#DIV/0!</v>
      </c>
      <c r="J29" s="737" t="e">
        <f>Sachkosten!$E21*Entgeltberechnung!$D29</f>
        <v>#DIV/0!</v>
      </c>
      <c r="K29" s="737" t="e">
        <f>Sachkosten!$E21*Entgeltberechnung!$E29</f>
        <v>#DIV/0!</v>
      </c>
      <c r="L29" s="737" t="e">
        <f>Sachkosten!$F21*Entgeltberechnung!$D29</f>
        <v>#DIV/0!</v>
      </c>
      <c r="M29" s="737" t="e">
        <f>Sachkosten!$F21*Entgeltberechnung!$E29</f>
        <v>#DIV/0!</v>
      </c>
      <c r="N29" s="737" t="e">
        <f>Sachkosten!$F21*Entgeltberechnung!$D29</f>
        <v>#DIV/0!</v>
      </c>
      <c r="O29" s="737" t="e">
        <f>Sachkosten!$F21*Entgeltberechnung!$E29</f>
        <v>#DIV/0!</v>
      </c>
      <c r="P29" s="737" t="e">
        <f>Sachkosten!$F21*Entgeltberechnung!$D29</f>
        <v>#DIV/0!</v>
      </c>
      <c r="Q29" s="737" t="e">
        <f>Sachkosten!$F21*Entgeltberechnung!$E29</f>
        <v>#DIV/0!</v>
      </c>
      <c r="R29" s="737" t="e">
        <f>Sachkosten!$G21*Entgeltberechnung!$D29</f>
        <v>#DIV/0!</v>
      </c>
      <c r="S29" s="737" t="e">
        <f>Sachkosten!$G21*Entgeltberechnung!$E29</f>
        <v>#DIV/0!</v>
      </c>
      <c r="T29" s="737" t="e">
        <f>Sachkosten!$G21*Entgeltberechnung!$D29</f>
        <v>#DIV/0!</v>
      </c>
      <c r="U29" s="737" t="e">
        <f>Sachkosten!$G21*Entgeltberechnung!$E29</f>
        <v>#DIV/0!</v>
      </c>
      <c r="V29" s="737" t="e">
        <f>Sachkosten!$G21*Entgeltberechnung!$D29</f>
        <v>#DIV/0!</v>
      </c>
      <c r="W29" s="737" t="e">
        <f>Sachkosten!$G21*Entgeltberechnung!$E29</f>
        <v>#DIV/0!</v>
      </c>
    </row>
    <row r="30" spans="1:792" x14ac:dyDescent="0.2">
      <c r="A30" s="174" t="s">
        <v>155</v>
      </c>
      <c r="B30" s="831" t="s">
        <v>156</v>
      </c>
      <c r="C30" s="832"/>
      <c r="D30" s="168">
        <v>0.5</v>
      </c>
      <c r="E30" s="168">
        <v>0.5</v>
      </c>
      <c r="F30" s="737" t="e">
        <f>Sachkosten!$E22*Entgeltberechnung!$D30</f>
        <v>#DIV/0!</v>
      </c>
      <c r="G30" s="737" t="e">
        <f>Sachkosten!$E22*Entgeltberechnung!$E30</f>
        <v>#DIV/0!</v>
      </c>
      <c r="H30" s="737" t="e">
        <f>Sachkosten!$E22*Entgeltberechnung!$D30</f>
        <v>#DIV/0!</v>
      </c>
      <c r="I30" s="737" t="e">
        <f>Sachkosten!$E22*Entgeltberechnung!$E30</f>
        <v>#DIV/0!</v>
      </c>
      <c r="J30" s="737" t="e">
        <f>Sachkosten!$E22*Entgeltberechnung!$D30</f>
        <v>#DIV/0!</v>
      </c>
      <c r="K30" s="737" t="e">
        <f>Sachkosten!$E22*Entgeltberechnung!$E30</f>
        <v>#DIV/0!</v>
      </c>
      <c r="L30" s="737" t="e">
        <f>Sachkosten!$F22*Entgeltberechnung!$D30</f>
        <v>#DIV/0!</v>
      </c>
      <c r="M30" s="737" t="e">
        <f>Sachkosten!$F22*Entgeltberechnung!$E30</f>
        <v>#DIV/0!</v>
      </c>
      <c r="N30" s="737" t="e">
        <f>Sachkosten!$F22*Entgeltberechnung!$D30</f>
        <v>#DIV/0!</v>
      </c>
      <c r="O30" s="737" t="e">
        <f>Sachkosten!$F22*Entgeltberechnung!$E30</f>
        <v>#DIV/0!</v>
      </c>
      <c r="P30" s="737" t="e">
        <f>Sachkosten!$F22*Entgeltberechnung!$D30</f>
        <v>#DIV/0!</v>
      </c>
      <c r="Q30" s="737" t="e">
        <f>Sachkosten!$F22*Entgeltberechnung!$E30</f>
        <v>#DIV/0!</v>
      </c>
      <c r="R30" s="737" t="e">
        <f>Sachkosten!$G22*Entgeltberechnung!$D30</f>
        <v>#DIV/0!</v>
      </c>
      <c r="S30" s="737" t="e">
        <f>Sachkosten!$G22*Entgeltberechnung!$E30</f>
        <v>#DIV/0!</v>
      </c>
      <c r="T30" s="737" t="e">
        <f>Sachkosten!$G22*Entgeltberechnung!$D30</f>
        <v>#DIV/0!</v>
      </c>
      <c r="U30" s="737" t="e">
        <f>Sachkosten!$G22*Entgeltberechnung!$E30</f>
        <v>#DIV/0!</v>
      </c>
      <c r="V30" s="737" t="e">
        <f>Sachkosten!$G22*Entgeltberechnung!$D30</f>
        <v>#DIV/0!</v>
      </c>
      <c r="W30" s="737" t="e">
        <f>Sachkosten!$G22*Entgeltberechnung!$E30</f>
        <v>#DIV/0!</v>
      </c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72"/>
      <c r="DT30" s="172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  <c r="EL30" s="172"/>
      <c r="EM30" s="172"/>
      <c r="EN30" s="172"/>
      <c r="EO30" s="172"/>
      <c r="EP30" s="172"/>
      <c r="EQ30" s="172"/>
      <c r="ER30" s="172"/>
      <c r="ES30" s="172"/>
      <c r="ET30" s="172"/>
      <c r="EU30" s="172"/>
      <c r="EV30" s="172"/>
      <c r="EW30" s="172"/>
      <c r="EX30" s="172"/>
      <c r="EY30" s="172"/>
      <c r="EZ30" s="172"/>
      <c r="FA30" s="172"/>
      <c r="FB30" s="172"/>
      <c r="FC30" s="172"/>
      <c r="FD30" s="172"/>
      <c r="FE30" s="172"/>
      <c r="FF30" s="172"/>
      <c r="FG30" s="172"/>
      <c r="FH30" s="172"/>
      <c r="FI30" s="172"/>
      <c r="FJ30" s="172"/>
      <c r="FK30" s="172"/>
      <c r="FL30" s="172"/>
      <c r="FM30" s="172"/>
      <c r="FN30" s="172"/>
      <c r="FO30" s="172"/>
      <c r="FP30" s="172"/>
      <c r="FQ30" s="172"/>
      <c r="FR30" s="172"/>
      <c r="FS30" s="172"/>
      <c r="FT30" s="172"/>
      <c r="FU30" s="172"/>
      <c r="FV30" s="172"/>
      <c r="FW30" s="172"/>
      <c r="FX30" s="172"/>
      <c r="FY30" s="172"/>
      <c r="FZ30" s="172"/>
      <c r="GA30" s="172"/>
      <c r="GB30" s="172"/>
      <c r="GC30" s="172"/>
      <c r="GD30" s="172"/>
      <c r="GE30" s="172"/>
      <c r="GF30" s="172"/>
      <c r="GG30" s="172"/>
      <c r="GH30" s="172"/>
      <c r="GI30" s="172"/>
      <c r="GJ30" s="172"/>
      <c r="GK30" s="172"/>
      <c r="GL30" s="172"/>
      <c r="GM30" s="172"/>
      <c r="GN30" s="172"/>
      <c r="GO30" s="172"/>
      <c r="GP30" s="172"/>
      <c r="GQ30" s="172"/>
      <c r="GR30" s="172"/>
      <c r="GS30" s="172"/>
      <c r="GT30" s="172"/>
      <c r="GU30" s="172"/>
      <c r="GV30" s="172"/>
      <c r="GW30" s="172"/>
      <c r="GX30" s="172"/>
      <c r="GY30" s="172"/>
      <c r="GZ30" s="172"/>
      <c r="HA30" s="172"/>
      <c r="HB30" s="172"/>
      <c r="HC30" s="172"/>
      <c r="HD30" s="172"/>
      <c r="HE30" s="172"/>
      <c r="HF30" s="172"/>
      <c r="HG30" s="172"/>
      <c r="HH30" s="172"/>
      <c r="HI30" s="172"/>
      <c r="HJ30" s="172"/>
      <c r="HK30" s="172"/>
      <c r="HL30" s="172"/>
      <c r="HM30" s="172"/>
      <c r="HN30" s="172"/>
      <c r="HO30" s="172"/>
      <c r="HP30" s="172"/>
      <c r="HQ30" s="172"/>
      <c r="HR30" s="172"/>
      <c r="HS30" s="172"/>
      <c r="HT30" s="172"/>
      <c r="HU30" s="172"/>
      <c r="HV30" s="172"/>
      <c r="HW30" s="172"/>
      <c r="HX30" s="172"/>
      <c r="HY30" s="172"/>
      <c r="HZ30" s="172"/>
      <c r="IA30" s="172"/>
      <c r="IB30" s="172"/>
      <c r="IC30" s="172"/>
      <c r="ID30" s="172"/>
      <c r="IE30" s="172"/>
      <c r="IF30" s="172"/>
      <c r="IG30" s="172"/>
      <c r="IH30" s="172"/>
      <c r="II30" s="172"/>
      <c r="IJ30" s="172"/>
      <c r="IK30" s="172"/>
      <c r="IL30" s="172"/>
      <c r="IM30" s="172"/>
      <c r="IN30" s="172"/>
      <c r="IO30" s="172"/>
      <c r="IP30" s="172"/>
      <c r="IQ30" s="172"/>
      <c r="IR30" s="172"/>
      <c r="IS30" s="172"/>
      <c r="IT30" s="172"/>
      <c r="IU30" s="172"/>
      <c r="IV30" s="172"/>
      <c r="IW30" s="172"/>
      <c r="IX30" s="172"/>
      <c r="IY30" s="172"/>
      <c r="IZ30" s="172"/>
      <c r="JA30" s="172"/>
      <c r="JB30" s="172"/>
      <c r="JC30" s="172"/>
      <c r="JD30" s="172"/>
      <c r="JE30" s="172"/>
      <c r="JF30" s="172"/>
      <c r="JG30" s="172"/>
      <c r="JH30" s="172"/>
      <c r="JI30" s="172"/>
      <c r="JJ30" s="172"/>
      <c r="JK30" s="172"/>
      <c r="JL30" s="172"/>
      <c r="JM30" s="172"/>
      <c r="JN30" s="172"/>
      <c r="JO30" s="172"/>
      <c r="JP30" s="172"/>
      <c r="JQ30" s="172"/>
      <c r="JR30" s="172"/>
      <c r="JS30" s="172"/>
      <c r="JT30" s="172"/>
      <c r="JU30" s="172"/>
      <c r="JV30" s="172"/>
      <c r="JW30" s="172"/>
      <c r="JX30" s="172"/>
      <c r="JY30" s="172"/>
      <c r="JZ30" s="172"/>
      <c r="KA30" s="172"/>
      <c r="KB30" s="172"/>
      <c r="KC30" s="172"/>
      <c r="KD30" s="172"/>
      <c r="KE30" s="172"/>
      <c r="KF30" s="172"/>
      <c r="KG30" s="172"/>
      <c r="KH30" s="172"/>
      <c r="KI30" s="172"/>
      <c r="KJ30" s="172"/>
      <c r="KK30" s="172"/>
      <c r="KL30" s="172"/>
      <c r="KM30" s="172"/>
      <c r="KN30" s="172"/>
      <c r="KO30" s="172"/>
      <c r="KP30" s="172"/>
      <c r="KQ30" s="172"/>
      <c r="KR30" s="172"/>
      <c r="KS30" s="172"/>
      <c r="KT30" s="172"/>
      <c r="KU30" s="172"/>
      <c r="KV30" s="172"/>
      <c r="KW30" s="172"/>
      <c r="KX30" s="172"/>
      <c r="KY30" s="172"/>
      <c r="KZ30" s="172"/>
      <c r="LA30" s="172"/>
      <c r="LB30" s="172"/>
      <c r="LC30" s="172"/>
      <c r="LD30" s="172"/>
      <c r="LE30" s="172"/>
      <c r="LF30" s="172"/>
      <c r="LG30" s="172"/>
      <c r="LH30" s="172"/>
      <c r="LI30" s="172"/>
      <c r="LJ30" s="172"/>
      <c r="LK30" s="172"/>
      <c r="LL30" s="172"/>
      <c r="LM30" s="172"/>
      <c r="LN30" s="172"/>
      <c r="LO30" s="172"/>
      <c r="LP30" s="172"/>
      <c r="LQ30" s="172"/>
      <c r="LR30" s="172"/>
      <c r="LS30" s="172"/>
      <c r="LT30" s="172"/>
      <c r="LU30" s="172"/>
      <c r="LV30" s="172"/>
      <c r="LW30" s="172"/>
      <c r="LX30" s="172"/>
      <c r="LY30" s="172"/>
      <c r="LZ30" s="172"/>
      <c r="MA30" s="172"/>
      <c r="MB30" s="172"/>
      <c r="MC30" s="172"/>
      <c r="MD30" s="172"/>
      <c r="ME30" s="172"/>
      <c r="MF30" s="172"/>
      <c r="MG30" s="172"/>
      <c r="MH30" s="172"/>
      <c r="MI30" s="172"/>
      <c r="MJ30" s="172"/>
      <c r="MK30" s="172"/>
      <c r="ML30" s="172"/>
      <c r="MM30" s="172"/>
      <c r="MN30" s="172"/>
      <c r="MO30" s="172"/>
      <c r="MP30" s="172"/>
      <c r="MQ30" s="172"/>
      <c r="MR30" s="172"/>
      <c r="MS30" s="172"/>
      <c r="MT30" s="172"/>
      <c r="MU30" s="172"/>
      <c r="MV30" s="172"/>
      <c r="MW30" s="172"/>
      <c r="MX30" s="172"/>
      <c r="MY30" s="172"/>
      <c r="MZ30" s="172"/>
      <c r="NA30" s="172"/>
      <c r="NB30" s="172"/>
      <c r="NC30" s="172"/>
      <c r="ND30" s="172"/>
      <c r="NE30" s="172"/>
      <c r="NF30" s="172"/>
      <c r="NG30" s="172"/>
      <c r="NH30" s="172"/>
      <c r="NI30" s="172"/>
      <c r="NJ30" s="172"/>
      <c r="NK30" s="172"/>
      <c r="NL30" s="172"/>
      <c r="NM30" s="172"/>
      <c r="NN30" s="172"/>
      <c r="NO30" s="172"/>
      <c r="NP30" s="172"/>
      <c r="NQ30" s="172"/>
      <c r="NR30" s="172"/>
      <c r="NS30" s="172"/>
      <c r="NT30" s="172"/>
      <c r="NU30" s="172"/>
      <c r="NV30" s="172"/>
      <c r="NW30" s="172"/>
      <c r="NX30" s="172"/>
      <c r="NY30" s="172"/>
      <c r="NZ30" s="172"/>
      <c r="OA30" s="172"/>
      <c r="OB30" s="172"/>
      <c r="OC30" s="172"/>
      <c r="OD30" s="172"/>
      <c r="OE30" s="172"/>
      <c r="OF30" s="172"/>
      <c r="OG30" s="172"/>
      <c r="OH30" s="172"/>
      <c r="OI30" s="172"/>
      <c r="OJ30" s="172"/>
      <c r="OK30" s="172"/>
      <c r="OL30" s="172"/>
      <c r="OM30" s="172"/>
      <c r="ON30" s="172"/>
      <c r="OO30" s="172"/>
      <c r="OP30" s="172"/>
      <c r="OQ30" s="172"/>
      <c r="OR30" s="172"/>
      <c r="OS30" s="172"/>
      <c r="OT30" s="172"/>
      <c r="OU30" s="172"/>
      <c r="OV30" s="172"/>
      <c r="OW30" s="172"/>
      <c r="OX30" s="172"/>
      <c r="OY30" s="172"/>
      <c r="OZ30" s="172"/>
      <c r="PA30" s="172"/>
      <c r="PB30" s="172"/>
      <c r="PC30" s="172"/>
      <c r="PD30" s="172"/>
      <c r="PE30" s="172"/>
      <c r="PF30" s="172"/>
      <c r="PG30" s="172"/>
      <c r="PH30" s="172"/>
      <c r="PI30" s="172"/>
      <c r="PJ30" s="172"/>
      <c r="PK30" s="172"/>
      <c r="PL30" s="172"/>
      <c r="PM30" s="172"/>
      <c r="PN30" s="172"/>
      <c r="PO30" s="172"/>
      <c r="PP30" s="172"/>
      <c r="PQ30" s="172"/>
      <c r="PR30" s="172"/>
      <c r="PS30" s="172"/>
      <c r="PT30" s="172"/>
      <c r="PU30" s="172"/>
      <c r="PV30" s="172"/>
      <c r="PW30" s="172"/>
      <c r="PX30" s="172"/>
      <c r="PY30" s="172"/>
      <c r="PZ30" s="172"/>
      <c r="QA30" s="172"/>
      <c r="QB30" s="172"/>
      <c r="QC30" s="172"/>
      <c r="QD30" s="172"/>
      <c r="QE30" s="172"/>
      <c r="QF30" s="172"/>
      <c r="QG30" s="172"/>
      <c r="QH30" s="172"/>
      <c r="QI30" s="172"/>
      <c r="QJ30" s="172"/>
      <c r="QK30" s="172"/>
      <c r="QL30" s="172"/>
      <c r="QM30" s="172"/>
      <c r="QN30" s="172"/>
      <c r="QO30" s="172"/>
      <c r="QP30" s="172"/>
      <c r="QQ30" s="172"/>
      <c r="QR30" s="172"/>
      <c r="QS30" s="172"/>
      <c r="QT30" s="172"/>
      <c r="QU30" s="172"/>
      <c r="QV30" s="172"/>
      <c r="QW30" s="172"/>
      <c r="QX30" s="172"/>
      <c r="QY30" s="172"/>
      <c r="QZ30" s="172"/>
      <c r="RA30" s="172"/>
      <c r="RB30" s="172"/>
      <c r="RC30" s="172"/>
      <c r="RD30" s="172"/>
      <c r="RE30" s="172"/>
      <c r="RF30" s="172"/>
      <c r="RG30" s="172"/>
      <c r="RH30" s="172"/>
      <c r="RI30" s="172"/>
      <c r="RJ30" s="172"/>
      <c r="RK30" s="172"/>
      <c r="RL30" s="172"/>
      <c r="RM30" s="172"/>
      <c r="RN30" s="172"/>
      <c r="RO30" s="172"/>
      <c r="RP30" s="172"/>
      <c r="RQ30" s="172"/>
      <c r="RR30" s="172"/>
      <c r="RS30" s="172"/>
      <c r="RT30" s="172"/>
      <c r="RU30" s="172"/>
      <c r="RV30" s="172"/>
      <c r="RW30" s="172"/>
      <c r="RX30" s="172"/>
      <c r="RY30" s="172"/>
      <c r="RZ30" s="172"/>
      <c r="SA30" s="172"/>
      <c r="SB30" s="172"/>
      <c r="SC30" s="172"/>
      <c r="SD30" s="172"/>
      <c r="SE30" s="172"/>
      <c r="SF30" s="172"/>
      <c r="SG30" s="172"/>
      <c r="SH30" s="172"/>
      <c r="SI30" s="172"/>
      <c r="SJ30" s="172"/>
      <c r="SK30" s="172"/>
      <c r="SL30" s="172"/>
      <c r="SM30" s="172"/>
      <c r="SN30" s="172"/>
      <c r="SO30" s="172"/>
      <c r="SP30" s="172"/>
      <c r="SQ30" s="172"/>
      <c r="SR30" s="172"/>
      <c r="SS30" s="172"/>
      <c r="ST30" s="172"/>
      <c r="SU30" s="172"/>
      <c r="SV30" s="172"/>
      <c r="SW30" s="172"/>
      <c r="SX30" s="172"/>
      <c r="SY30" s="172"/>
      <c r="SZ30" s="172"/>
      <c r="TA30" s="172"/>
      <c r="TB30" s="172"/>
      <c r="TC30" s="172"/>
      <c r="TD30" s="172"/>
      <c r="TE30" s="172"/>
      <c r="TF30" s="172"/>
      <c r="TG30" s="172"/>
      <c r="TH30" s="172"/>
      <c r="TI30" s="172"/>
      <c r="TJ30" s="172"/>
      <c r="TK30" s="172"/>
      <c r="TL30" s="172"/>
      <c r="TM30" s="172"/>
      <c r="TN30" s="172"/>
      <c r="TO30" s="172"/>
      <c r="TP30" s="172"/>
      <c r="TQ30" s="172"/>
      <c r="TR30" s="172"/>
      <c r="TS30" s="172"/>
      <c r="TT30" s="172"/>
      <c r="TU30" s="172"/>
      <c r="TV30" s="172"/>
      <c r="TW30" s="172"/>
      <c r="TX30" s="172"/>
      <c r="TY30" s="172"/>
      <c r="TZ30" s="172"/>
      <c r="UA30" s="172"/>
      <c r="UB30" s="172"/>
      <c r="UC30" s="172"/>
      <c r="UD30" s="172"/>
      <c r="UE30" s="172"/>
      <c r="UF30" s="172"/>
      <c r="UG30" s="172"/>
      <c r="UH30" s="172"/>
      <c r="UI30" s="172"/>
      <c r="UJ30" s="172"/>
      <c r="UK30" s="172"/>
      <c r="UL30" s="172"/>
      <c r="UM30" s="172"/>
      <c r="UN30" s="172"/>
      <c r="UO30" s="172"/>
      <c r="UP30" s="172"/>
      <c r="UQ30" s="172"/>
      <c r="UR30" s="172"/>
      <c r="US30" s="172"/>
      <c r="UT30" s="172"/>
      <c r="UU30" s="172"/>
      <c r="UV30" s="172"/>
      <c r="UW30" s="172"/>
      <c r="UX30" s="172"/>
      <c r="UY30" s="172"/>
      <c r="UZ30" s="172"/>
      <c r="VA30" s="172"/>
      <c r="VB30" s="172"/>
      <c r="VC30" s="172"/>
      <c r="VD30" s="172"/>
      <c r="VE30" s="172"/>
      <c r="VF30" s="172"/>
      <c r="VG30" s="172"/>
      <c r="VH30" s="172"/>
      <c r="VI30" s="172"/>
      <c r="VJ30" s="172"/>
      <c r="VK30" s="172"/>
      <c r="VL30" s="172"/>
      <c r="VM30" s="172"/>
      <c r="VN30" s="172"/>
      <c r="VO30" s="172"/>
      <c r="VP30" s="172"/>
      <c r="VQ30" s="172"/>
      <c r="VR30" s="172"/>
      <c r="VS30" s="172"/>
      <c r="VT30" s="172"/>
      <c r="VU30" s="172"/>
      <c r="VV30" s="172"/>
      <c r="VW30" s="172"/>
      <c r="VX30" s="172"/>
      <c r="VY30" s="172"/>
      <c r="VZ30" s="172"/>
      <c r="WA30" s="172"/>
      <c r="WB30" s="172"/>
      <c r="WC30" s="172"/>
      <c r="WD30" s="172"/>
      <c r="WE30" s="172"/>
      <c r="WF30" s="172"/>
      <c r="WG30" s="172"/>
      <c r="WH30" s="172"/>
      <c r="WI30" s="172"/>
      <c r="WJ30" s="172"/>
      <c r="WK30" s="172"/>
      <c r="WL30" s="172"/>
      <c r="WM30" s="172"/>
      <c r="WN30" s="172"/>
      <c r="WO30" s="172"/>
      <c r="WP30" s="172"/>
      <c r="WQ30" s="172"/>
      <c r="WR30" s="172"/>
      <c r="WS30" s="172"/>
      <c r="WT30" s="172"/>
      <c r="WU30" s="172"/>
      <c r="WV30" s="172"/>
      <c r="WW30" s="172"/>
      <c r="WX30" s="172"/>
      <c r="WY30" s="172"/>
      <c r="WZ30" s="172"/>
      <c r="XA30" s="172"/>
      <c r="XB30" s="172"/>
      <c r="XC30" s="172"/>
      <c r="XD30" s="172"/>
      <c r="XE30" s="172"/>
      <c r="XF30" s="172"/>
      <c r="XG30" s="172"/>
      <c r="XH30" s="172"/>
      <c r="XI30" s="172"/>
      <c r="XJ30" s="172"/>
      <c r="XK30" s="172"/>
      <c r="XL30" s="172"/>
      <c r="XM30" s="172"/>
      <c r="XN30" s="172"/>
      <c r="XO30" s="172"/>
      <c r="XP30" s="172"/>
      <c r="XQ30" s="172"/>
      <c r="XR30" s="172"/>
      <c r="XS30" s="172"/>
      <c r="XT30" s="172"/>
      <c r="XU30" s="172"/>
      <c r="XV30" s="172"/>
      <c r="XW30" s="172"/>
      <c r="XX30" s="172"/>
      <c r="XY30" s="172"/>
      <c r="XZ30" s="172"/>
      <c r="YA30" s="172"/>
      <c r="YB30" s="172"/>
      <c r="YC30" s="172"/>
      <c r="YD30" s="172"/>
      <c r="YE30" s="172"/>
      <c r="YF30" s="172"/>
      <c r="YG30" s="172"/>
      <c r="YH30" s="172"/>
      <c r="YI30" s="172"/>
      <c r="YJ30" s="172"/>
      <c r="YK30" s="172"/>
      <c r="YL30" s="172"/>
      <c r="YM30" s="172"/>
      <c r="YN30" s="172"/>
      <c r="YO30" s="172"/>
      <c r="YP30" s="172"/>
      <c r="YQ30" s="172"/>
      <c r="YR30" s="172"/>
      <c r="YS30" s="172"/>
      <c r="YT30" s="172"/>
      <c r="YU30" s="172"/>
      <c r="YV30" s="172"/>
      <c r="YW30" s="172"/>
      <c r="YX30" s="172"/>
      <c r="YY30" s="172"/>
      <c r="YZ30" s="172"/>
      <c r="ZA30" s="172"/>
      <c r="ZB30" s="172"/>
      <c r="ZC30" s="172"/>
      <c r="ZD30" s="172"/>
      <c r="ZE30" s="172"/>
      <c r="ZF30" s="172"/>
      <c r="ZG30" s="172"/>
      <c r="ZH30" s="172"/>
      <c r="ZI30" s="172"/>
      <c r="ZJ30" s="172"/>
      <c r="ZK30" s="172"/>
      <c r="ZL30" s="172"/>
      <c r="ZM30" s="172"/>
      <c r="ZN30" s="172"/>
      <c r="ZO30" s="172"/>
      <c r="ZP30" s="172"/>
      <c r="ZQ30" s="172"/>
      <c r="ZR30" s="172"/>
      <c r="ZS30" s="172"/>
      <c r="ZT30" s="172"/>
      <c r="ZU30" s="172"/>
      <c r="ZV30" s="172"/>
      <c r="ZW30" s="172"/>
      <c r="ZX30" s="172"/>
      <c r="ZY30" s="172"/>
      <c r="ZZ30" s="172"/>
      <c r="AAA30" s="172"/>
      <c r="AAB30" s="172"/>
      <c r="AAC30" s="172"/>
      <c r="AAD30" s="172"/>
      <c r="AAE30" s="172"/>
      <c r="AAF30" s="172"/>
      <c r="AAG30" s="172"/>
      <c r="AAH30" s="172"/>
      <c r="AAI30" s="172"/>
      <c r="AAJ30" s="172"/>
      <c r="AAK30" s="172"/>
      <c r="AAL30" s="172"/>
      <c r="AAM30" s="172"/>
      <c r="AAN30" s="172"/>
      <c r="AAO30" s="172"/>
      <c r="AAP30" s="172"/>
      <c r="AAQ30" s="172"/>
      <c r="AAR30" s="172"/>
      <c r="AAS30" s="172"/>
      <c r="AAT30" s="172"/>
      <c r="AAU30" s="172"/>
      <c r="AAV30" s="172"/>
      <c r="AAW30" s="172"/>
      <c r="AAX30" s="172"/>
      <c r="AAY30" s="172"/>
      <c r="AAZ30" s="172"/>
      <c r="ABA30" s="172"/>
      <c r="ABB30" s="172"/>
      <c r="ABC30" s="172"/>
      <c r="ABD30" s="172"/>
      <c r="ABE30" s="172"/>
      <c r="ABF30" s="172"/>
      <c r="ABG30" s="172"/>
      <c r="ABH30" s="172"/>
      <c r="ABI30" s="172"/>
      <c r="ABJ30" s="172"/>
      <c r="ABK30" s="172"/>
      <c r="ABL30" s="172"/>
      <c r="ABM30" s="172"/>
      <c r="ABN30" s="172"/>
      <c r="ABO30" s="172"/>
      <c r="ABP30" s="172"/>
      <c r="ABQ30" s="172"/>
      <c r="ABR30" s="172"/>
      <c r="ABS30" s="172"/>
      <c r="ABT30" s="172"/>
      <c r="ABU30" s="172"/>
      <c r="ABV30" s="172"/>
      <c r="ABW30" s="172"/>
      <c r="ABX30" s="172"/>
      <c r="ABY30" s="172"/>
      <c r="ABZ30" s="172"/>
      <c r="ACA30" s="172"/>
      <c r="ACB30" s="172"/>
      <c r="ACC30" s="172"/>
      <c r="ACD30" s="172"/>
      <c r="ACE30" s="172"/>
      <c r="ACF30" s="172"/>
      <c r="ACG30" s="172"/>
      <c r="ACH30" s="172"/>
      <c r="ACI30" s="172"/>
      <c r="ACJ30" s="172"/>
      <c r="ACK30" s="172"/>
      <c r="ACL30" s="172"/>
      <c r="ACM30" s="172"/>
      <c r="ACN30" s="172"/>
      <c r="ACO30" s="172"/>
      <c r="ACP30" s="172"/>
      <c r="ACQ30" s="172"/>
      <c r="ACR30" s="172"/>
      <c r="ACS30" s="172"/>
      <c r="ACT30" s="172"/>
      <c r="ACU30" s="172"/>
      <c r="ACV30" s="172"/>
      <c r="ACW30" s="172"/>
      <c r="ACX30" s="172"/>
      <c r="ACY30" s="172"/>
      <c r="ACZ30" s="172"/>
      <c r="ADA30" s="172"/>
      <c r="ADB30" s="172"/>
      <c r="ADC30" s="172"/>
      <c r="ADD30" s="172"/>
      <c r="ADE30" s="172"/>
      <c r="ADF30" s="172"/>
      <c r="ADG30" s="172"/>
      <c r="ADH30" s="172"/>
      <c r="ADI30" s="172"/>
      <c r="ADJ30" s="172"/>
      <c r="ADK30" s="172"/>
      <c r="ADL30" s="172"/>
    </row>
    <row r="31" spans="1:792" s="176" customFormat="1" x14ac:dyDescent="0.2">
      <c r="A31" s="175" t="s">
        <v>157</v>
      </c>
      <c r="B31" s="831" t="s">
        <v>158</v>
      </c>
      <c r="C31" s="832"/>
      <c r="D31" s="168">
        <v>0.5</v>
      </c>
      <c r="E31" s="168">
        <v>0.5</v>
      </c>
      <c r="F31" s="737" t="e">
        <f>Sachkosten!$E23*Entgeltberechnung!$D31</f>
        <v>#DIV/0!</v>
      </c>
      <c r="G31" s="737" t="e">
        <f>Sachkosten!$E23*Entgeltberechnung!$E31</f>
        <v>#DIV/0!</v>
      </c>
      <c r="H31" s="737" t="e">
        <f>Sachkosten!$E23*Entgeltberechnung!$D31</f>
        <v>#DIV/0!</v>
      </c>
      <c r="I31" s="737" t="e">
        <f>Sachkosten!$E23*Entgeltberechnung!$E31</f>
        <v>#DIV/0!</v>
      </c>
      <c r="J31" s="737" t="e">
        <f>Sachkosten!$E23*Entgeltberechnung!$D31</f>
        <v>#DIV/0!</v>
      </c>
      <c r="K31" s="737" t="e">
        <f>Sachkosten!$E23*Entgeltberechnung!$E31</f>
        <v>#DIV/0!</v>
      </c>
      <c r="L31" s="737" t="e">
        <f>Sachkosten!$F23*Entgeltberechnung!$D31</f>
        <v>#DIV/0!</v>
      </c>
      <c r="M31" s="737" t="e">
        <f>Sachkosten!$F23*Entgeltberechnung!$E31</f>
        <v>#DIV/0!</v>
      </c>
      <c r="N31" s="737" t="e">
        <f>Sachkosten!$F23*Entgeltberechnung!$D31</f>
        <v>#DIV/0!</v>
      </c>
      <c r="O31" s="737" t="e">
        <f>Sachkosten!$F23*Entgeltberechnung!$E31</f>
        <v>#DIV/0!</v>
      </c>
      <c r="P31" s="737" t="e">
        <f>Sachkosten!$F23*Entgeltberechnung!$D31</f>
        <v>#DIV/0!</v>
      </c>
      <c r="Q31" s="737" t="e">
        <f>Sachkosten!$F23*Entgeltberechnung!$E31</f>
        <v>#DIV/0!</v>
      </c>
      <c r="R31" s="737" t="e">
        <f>Sachkosten!$G23*Entgeltberechnung!$D31</f>
        <v>#DIV/0!</v>
      </c>
      <c r="S31" s="737" t="e">
        <f>Sachkosten!$G23*Entgeltberechnung!$E31</f>
        <v>#DIV/0!</v>
      </c>
      <c r="T31" s="737" t="e">
        <f>Sachkosten!$G23*Entgeltberechnung!$D31</f>
        <v>#DIV/0!</v>
      </c>
      <c r="U31" s="737" t="e">
        <f>Sachkosten!$G23*Entgeltberechnung!$E31</f>
        <v>#DIV/0!</v>
      </c>
      <c r="V31" s="737" t="e">
        <f>Sachkosten!$G23*Entgeltberechnung!$D31</f>
        <v>#DIV/0!</v>
      </c>
      <c r="W31" s="737" t="e">
        <f>Sachkosten!$G23*Entgeltberechnung!$E31</f>
        <v>#DIV/0!</v>
      </c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A31" s="172"/>
      <c r="DB31" s="172"/>
      <c r="DC31" s="172"/>
      <c r="DD31" s="172"/>
      <c r="DE31" s="172"/>
      <c r="DF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2"/>
      <c r="DS31" s="172"/>
      <c r="DT31" s="172"/>
      <c r="DU31" s="172"/>
      <c r="DV31" s="172"/>
      <c r="DW31" s="172"/>
      <c r="DX31" s="172"/>
      <c r="DY31" s="172"/>
      <c r="DZ31" s="172"/>
      <c r="EA31" s="172"/>
      <c r="EB31" s="172"/>
      <c r="EC31" s="172"/>
      <c r="ED31" s="172"/>
      <c r="EE31" s="172"/>
      <c r="EF31" s="172"/>
      <c r="EG31" s="172"/>
      <c r="EH31" s="172"/>
      <c r="EI31" s="172"/>
      <c r="EJ31" s="172"/>
      <c r="EK31" s="172"/>
      <c r="EL31" s="172"/>
      <c r="EM31" s="172"/>
      <c r="EN31" s="172"/>
      <c r="EO31" s="172"/>
      <c r="EP31" s="172"/>
      <c r="EQ31" s="172"/>
      <c r="ER31" s="172"/>
      <c r="ES31" s="172"/>
      <c r="ET31" s="172"/>
      <c r="EU31" s="172"/>
      <c r="EV31" s="172"/>
      <c r="EW31" s="172"/>
      <c r="EX31" s="172"/>
      <c r="EY31" s="172"/>
      <c r="EZ31" s="172"/>
      <c r="FA31" s="172"/>
      <c r="FB31" s="172"/>
      <c r="FC31" s="172"/>
      <c r="FD31" s="172"/>
      <c r="FE31" s="172"/>
      <c r="FF31" s="172"/>
      <c r="FG31" s="172"/>
      <c r="FH31" s="172"/>
      <c r="FI31" s="172"/>
      <c r="FJ31" s="172"/>
      <c r="FK31" s="172"/>
      <c r="FL31" s="172"/>
      <c r="FM31" s="172"/>
      <c r="FN31" s="172"/>
      <c r="FO31" s="172"/>
      <c r="FP31" s="172"/>
      <c r="FQ31" s="172"/>
      <c r="FR31" s="172"/>
      <c r="FS31" s="172"/>
      <c r="FT31" s="172"/>
      <c r="FU31" s="172"/>
      <c r="FV31" s="172"/>
      <c r="FW31" s="172"/>
      <c r="FX31" s="172"/>
      <c r="FY31" s="172"/>
      <c r="FZ31" s="172"/>
      <c r="GA31" s="172"/>
      <c r="GB31" s="172"/>
      <c r="GC31" s="172"/>
      <c r="GD31" s="172"/>
      <c r="GE31" s="172"/>
      <c r="GF31" s="172"/>
      <c r="GG31" s="172"/>
      <c r="GH31" s="172"/>
      <c r="GI31" s="172"/>
      <c r="GJ31" s="172"/>
      <c r="GK31" s="172"/>
      <c r="GL31" s="172"/>
      <c r="GM31" s="172"/>
      <c r="GN31" s="172"/>
      <c r="GO31" s="172"/>
      <c r="GP31" s="172"/>
      <c r="GQ31" s="172"/>
      <c r="GR31" s="172"/>
      <c r="GS31" s="172"/>
      <c r="GT31" s="172"/>
      <c r="GU31" s="172"/>
      <c r="GV31" s="172"/>
      <c r="GW31" s="172"/>
      <c r="GX31" s="172"/>
      <c r="GY31" s="172"/>
      <c r="GZ31" s="172"/>
      <c r="HA31" s="172"/>
      <c r="HB31" s="172"/>
      <c r="HC31" s="172"/>
      <c r="HD31" s="172"/>
      <c r="HE31" s="172"/>
      <c r="HF31" s="172"/>
      <c r="HG31" s="172"/>
      <c r="HH31" s="172"/>
      <c r="HI31" s="172"/>
      <c r="HJ31" s="172"/>
      <c r="HK31" s="172"/>
      <c r="HL31" s="172"/>
      <c r="HM31" s="172"/>
      <c r="HN31" s="172"/>
      <c r="HO31" s="172"/>
      <c r="HP31" s="172"/>
      <c r="HQ31" s="172"/>
      <c r="HR31" s="172"/>
      <c r="HS31" s="172"/>
      <c r="HT31" s="172"/>
      <c r="HU31" s="172"/>
      <c r="HV31" s="172"/>
      <c r="HW31" s="172"/>
      <c r="HX31" s="172"/>
      <c r="HY31" s="172"/>
      <c r="HZ31" s="172"/>
      <c r="IA31" s="172"/>
      <c r="IB31" s="172"/>
      <c r="IC31" s="172"/>
      <c r="ID31" s="172"/>
      <c r="IE31" s="172"/>
      <c r="IF31" s="172"/>
      <c r="IG31" s="172"/>
      <c r="IH31" s="172"/>
      <c r="II31" s="172"/>
      <c r="IJ31" s="172"/>
      <c r="IK31" s="172"/>
      <c r="IL31" s="172"/>
      <c r="IM31" s="172"/>
      <c r="IN31" s="172"/>
      <c r="IO31" s="172"/>
      <c r="IP31" s="172"/>
      <c r="IQ31" s="172"/>
      <c r="IR31" s="172"/>
      <c r="IS31" s="172"/>
      <c r="IT31" s="172"/>
      <c r="IU31" s="172"/>
      <c r="IV31" s="172"/>
      <c r="IW31" s="172"/>
      <c r="IX31" s="172"/>
      <c r="IY31" s="172"/>
      <c r="IZ31" s="172"/>
      <c r="JA31" s="172"/>
      <c r="JB31" s="172"/>
      <c r="JC31" s="172"/>
      <c r="JD31" s="172"/>
      <c r="JE31" s="172"/>
      <c r="JF31" s="172"/>
      <c r="JG31" s="172"/>
      <c r="JH31" s="172"/>
      <c r="JI31" s="172"/>
      <c r="JJ31" s="172"/>
      <c r="JK31" s="172"/>
      <c r="JL31" s="172"/>
      <c r="JM31" s="172"/>
      <c r="JN31" s="172"/>
      <c r="JO31" s="172"/>
      <c r="JP31" s="172"/>
      <c r="JQ31" s="172"/>
      <c r="JR31" s="172"/>
      <c r="JS31" s="172"/>
      <c r="JT31" s="172"/>
      <c r="JU31" s="172"/>
      <c r="JV31" s="172"/>
      <c r="JW31" s="172"/>
      <c r="JX31" s="172"/>
      <c r="JY31" s="172"/>
      <c r="JZ31" s="172"/>
      <c r="KA31" s="172"/>
      <c r="KB31" s="172"/>
      <c r="KC31" s="172"/>
      <c r="KD31" s="172"/>
      <c r="KE31" s="172"/>
      <c r="KF31" s="172"/>
      <c r="KG31" s="172"/>
      <c r="KH31" s="172"/>
      <c r="KI31" s="172"/>
      <c r="KJ31" s="172"/>
      <c r="KK31" s="172"/>
      <c r="KL31" s="172"/>
      <c r="KM31" s="172"/>
      <c r="KN31" s="172"/>
      <c r="KO31" s="172"/>
      <c r="KP31" s="172"/>
      <c r="KQ31" s="172"/>
      <c r="KR31" s="172"/>
      <c r="KS31" s="172"/>
      <c r="KT31" s="172"/>
      <c r="KU31" s="172"/>
      <c r="KV31" s="172"/>
      <c r="KW31" s="172"/>
      <c r="KX31" s="172"/>
      <c r="KY31" s="172"/>
      <c r="KZ31" s="172"/>
      <c r="LA31" s="172"/>
      <c r="LB31" s="172"/>
      <c r="LC31" s="172"/>
      <c r="LD31" s="172"/>
      <c r="LE31" s="172"/>
      <c r="LF31" s="172"/>
      <c r="LG31" s="172"/>
      <c r="LH31" s="172"/>
      <c r="LI31" s="172"/>
      <c r="LJ31" s="172"/>
      <c r="LK31" s="172"/>
      <c r="LL31" s="172"/>
      <c r="LM31" s="172"/>
      <c r="LN31" s="172"/>
      <c r="LO31" s="172"/>
      <c r="LP31" s="172"/>
      <c r="LQ31" s="172"/>
      <c r="LR31" s="172"/>
      <c r="LS31" s="172"/>
      <c r="LT31" s="172"/>
      <c r="LU31" s="172"/>
      <c r="LV31" s="172"/>
      <c r="LW31" s="172"/>
      <c r="LX31" s="172"/>
      <c r="LY31" s="172"/>
      <c r="LZ31" s="172"/>
      <c r="MA31" s="172"/>
      <c r="MB31" s="172"/>
      <c r="MC31" s="172"/>
      <c r="MD31" s="172"/>
      <c r="ME31" s="172"/>
      <c r="MF31" s="172"/>
      <c r="MG31" s="172"/>
      <c r="MH31" s="172"/>
      <c r="MI31" s="172"/>
      <c r="MJ31" s="172"/>
      <c r="MK31" s="172"/>
      <c r="ML31" s="172"/>
      <c r="MM31" s="172"/>
      <c r="MN31" s="172"/>
      <c r="MO31" s="172"/>
      <c r="MP31" s="172"/>
      <c r="MQ31" s="172"/>
      <c r="MR31" s="172"/>
      <c r="MS31" s="172"/>
      <c r="MT31" s="172"/>
      <c r="MU31" s="172"/>
      <c r="MV31" s="172"/>
      <c r="MW31" s="172"/>
      <c r="MX31" s="172"/>
      <c r="MY31" s="172"/>
      <c r="MZ31" s="172"/>
      <c r="NA31" s="172"/>
      <c r="NB31" s="172"/>
      <c r="NC31" s="172"/>
      <c r="ND31" s="172"/>
      <c r="NE31" s="172"/>
      <c r="NF31" s="172"/>
      <c r="NG31" s="172"/>
      <c r="NH31" s="172"/>
      <c r="NI31" s="172"/>
      <c r="NJ31" s="172"/>
      <c r="NK31" s="172"/>
      <c r="NL31" s="172"/>
      <c r="NM31" s="172"/>
      <c r="NN31" s="172"/>
      <c r="NO31" s="172"/>
      <c r="NP31" s="172"/>
      <c r="NQ31" s="172"/>
      <c r="NR31" s="172"/>
      <c r="NS31" s="172"/>
      <c r="NT31" s="172"/>
      <c r="NU31" s="172"/>
      <c r="NV31" s="172"/>
      <c r="NW31" s="172"/>
      <c r="NX31" s="172"/>
      <c r="NY31" s="172"/>
      <c r="NZ31" s="172"/>
      <c r="OA31" s="172"/>
      <c r="OB31" s="172"/>
      <c r="OC31" s="172"/>
      <c r="OD31" s="172"/>
      <c r="OE31" s="172"/>
      <c r="OF31" s="172"/>
      <c r="OG31" s="172"/>
      <c r="OH31" s="172"/>
      <c r="OI31" s="172"/>
      <c r="OJ31" s="172"/>
      <c r="OK31" s="172"/>
      <c r="OL31" s="172"/>
      <c r="OM31" s="172"/>
      <c r="ON31" s="172"/>
      <c r="OO31" s="172"/>
      <c r="OP31" s="172"/>
      <c r="OQ31" s="172"/>
      <c r="OR31" s="172"/>
      <c r="OS31" s="172"/>
      <c r="OT31" s="172"/>
      <c r="OU31" s="172"/>
      <c r="OV31" s="172"/>
      <c r="OW31" s="172"/>
      <c r="OX31" s="172"/>
      <c r="OY31" s="172"/>
      <c r="OZ31" s="172"/>
      <c r="PA31" s="172"/>
      <c r="PB31" s="172"/>
      <c r="PC31" s="172"/>
      <c r="PD31" s="172"/>
      <c r="PE31" s="172"/>
      <c r="PF31" s="172"/>
      <c r="PG31" s="172"/>
      <c r="PH31" s="172"/>
      <c r="PI31" s="172"/>
      <c r="PJ31" s="172"/>
      <c r="PK31" s="172"/>
      <c r="PL31" s="172"/>
      <c r="PM31" s="172"/>
      <c r="PN31" s="172"/>
      <c r="PO31" s="172"/>
      <c r="PP31" s="172"/>
      <c r="PQ31" s="172"/>
      <c r="PR31" s="172"/>
      <c r="PS31" s="172"/>
      <c r="PT31" s="172"/>
      <c r="PU31" s="172"/>
      <c r="PV31" s="172"/>
      <c r="PW31" s="172"/>
      <c r="PX31" s="172"/>
      <c r="PY31" s="172"/>
      <c r="PZ31" s="172"/>
      <c r="QA31" s="172"/>
      <c r="QB31" s="172"/>
      <c r="QC31" s="172"/>
      <c r="QD31" s="172"/>
      <c r="QE31" s="172"/>
      <c r="QF31" s="172"/>
      <c r="QG31" s="172"/>
      <c r="QH31" s="172"/>
      <c r="QI31" s="172"/>
      <c r="QJ31" s="172"/>
      <c r="QK31" s="172"/>
      <c r="QL31" s="172"/>
      <c r="QM31" s="172"/>
      <c r="QN31" s="172"/>
      <c r="QO31" s="172"/>
      <c r="QP31" s="172"/>
      <c r="QQ31" s="172"/>
      <c r="QR31" s="172"/>
      <c r="QS31" s="172"/>
      <c r="QT31" s="172"/>
      <c r="QU31" s="172"/>
      <c r="QV31" s="172"/>
      <c r="QW31" s="172"/>
      <c r="QX31" s="172"/>
      <c r="QY31" s="172"/>
      <c r="QZ31" s="172"/>
      <c r="RA31" s="172"/>
      <c r="RB31" s="172"/>
      <c r="RC31" s="172"/>
      <c r="RD31" s="172"/>
      <c r="RE31" s="172"/>
      <c r="RF31" s="172"/>
      <c r="RG31" s="172"/>
      <c r="RH31" s="172"/>
      <c r="RI31" s="172"/>
      <c r="RJ31" s="172"/>
      <c r="RK31" s="172"/>
      <c r="RL31" s="172"/>
      <c r="RM31" s="172"/>
      <c r="RN31" s="172"/>
      <c r="RO31" s="172"/>
      <c r="RP31" s="172"/>
      <c r="RQ31" s="172"/>
      <c r="RR31" s="172"/>
      <c r="RS31" s="172"/>
      <c r="RT31" s="172"/>
      <c r="RU31" s="172"/>
      <c r="RV31" s="172"/>
      <c r="RW31" s="172"/>
      <c r="RX31" s="172"/>
      <c r="RY31" s="172"/>
      <c r="RZ31" s="172"/>
      <c r="SA31" s="172"/>
      <c r="SB31" s="172"/>
      <c r="SC31" s="172"/>
      <c r="SD31" s="172"/>
      <c r="SE31" s="172"/>
      <c r="SF31" s="172"/>
      <c r="SG31" s="172"/>
      <c r="SH31" s="172"/>
      <c r="SI31" s="172"/>
      <c r="SJ31" s="172"/>
      <c r="SK31" s="172"/>
      <c r="SL31" s="172"/>
      <c r="SM31" s="172"/>
      <c r="SN31" s="172"/>
      <c r="SO31" s="172"/>
      <c r="SP31" s="172"/>
      <c r="SQ31" s="172"/>
      <c r="SR31" s="172"/>
      <c r="SS31" s="172"/>
      <c r="ST31" s="172"/>
      <c r="SU31" s="172"/>
      <c r="SV31" s="172"/>
      <c r="SW31" s="172"/>
      <c r="SX31" s="172"/>
      <c r="SY31" s="172"/>
      <c r="SZ31" s="172"/>
      <c r="TA31" s="172"/>
      <c r="TB31" s="172"/>
      <c r="TC31" s="172"/>
      <c r="TD31" s="172"/>
      <c r="TE31" s="172"/>
      <c r="TF31" s="172"/>
      <c r="TG31" s="172"/>
      <c r="TH31" s="172"/>
      <c r="TI31" s="172"/>
      <c r="TJ31" s="172"/>
      <c r="TK31" s="172"/>
      <c r="TL31" s="172"/>
      <c r="TM31" s="172"/>
      <c r="TN31" s="172"/>
      <c r="TO31" s="172"/>
      <c r="TP31" s="172"/>
      <c r="TQ31" s="172"/>
      <c r="TR31" s="172"/>
      <c r="TS31" s="172"/>
      <c r="TT31" s="172"/>
      <c r="TU31" s="172"/>
      <c r="TV31" s="172"/>
      <c r="TW31" s="172"/>
      <c r="TX31" s="172"/>
      <c r="TY31" s="172"/>
      <c r="TZ31" s="172"/>
      <c r="UA31" s="172"/>
      <c r="UB31" s="172"/>
      <c r="UC31" s="172"/>
      <c r="UD31" s="172"/>
      <c r="UE31" s="172"/>
      <c r="UF31" s="172"/>
      <c r="UG31" s="172"/>
      <c r="UH31" s="172"/>
      <c r="UI31" s="172"/>
      <c r="UJ31" s="172"/>
      <c r="UK31" s="172"/>
      <c r="UL31" s="172"/>
      <c r="UM31" s="172"/>
      <c r="UN31" s="172"/>
      <c r="UO31" s="172"/>
      <c r="UP31" s="172"/>
      <c r="UQ31" s="172"/>
      <c r="UR31" s="172"/>
      <c r="US31" s="172"/>
      <c r="UT31" s="172"/>
      <c r="UU31" s="172"/>
      <c r="UV31" s="172"/>
      <c r="UW31" s="172"/>
      <c r="UX31" s="172"/>
      <c r="UY31" s="172"/>
      <c r="UZ31" s="172"/>
      <c r="VA31" s="172"/>
      <c r="VB31" s="172"/>
      <c r="VC31" s="172"/>
      <c r="VD31" s="172"/>
      <c r="VE31" s="172"/>
      <c r="VF31" s="172"/>
      <c r="VG31" s="172"/>
      <c r="VH31" s="172"/>
      <c r="VI31" s="172"/>
      <c r="VJ31" s="172"/>
      <c r="VK31" s="172"/>
      <c r="VL31" s="172"/>
      <c r="VM31" s="172"/>
      <c r="VN31" s="172"/>
      <c r="VO31" s="172"/>
      <c r="VP31" s="172"/>
      <c r="VQ31" s="172"/>
      <c r="VR31" s="172"/>
      <c r="VS31" s="172"/>
      <c r="VT31" s="172"/>
      <c r="VU31" s="172"/>
      <c r="VV31" s="172"/>
      <c r="VW31" s="172"/>
      <c r="VX31" s="172"/>
      <c r="VY31" s="172"/>
      <c r="VZ31" s="172"/>
      <c r="WA31" s="172"/>
      <c r="WB31" s="172"/>
      <c r="WC31" s="172"/>
      <c r="WD31" s="172"/>
      <c r="WE31" s="172"/>
      <c r="WF31" s="172"/>
      <c r="WG31" s="172"/>
      <c r="WH31" s="172"/>
      <c r="WI31" s="172"/>
      <c r="WJ31" s="172"/>
      <c r="WK31" s="172"/>
      <c r="WL31" s="172"/>
      <c r="WM31" s="172"/>
      <c r="WN31" s="172"/>
      <c r="WO31" s="172"/>
      <c r="WP31" s="172"/>
      <c r="WQ31" s="172"/>
      <c r="WR31" s="172"/>
      <c r="WS31" s="172"/>
      <c r="WT31" s="172"/>
      <c r="WU31" s="172"/>
      <c r="WV31" s="172"/>
      <c r="WW31" s="172"/>
      <c r="WX31" s="172"/>
      <c r="WY31" s="172"/>
      <c r="WZ31" s="172"/>
      <c r="XA31" s="172"/>
      <c r="XB31" s="172"/>
      <c r="XC31" s="172"/>
      <c r="XD31" s="172"/>
      <c r="XE31" s="172"/>
      <c r="XF31" s="172"/>
      <c r="XG31" s="172"/>
      <c r="XH31" s="172"/>
      <c r="XI31" s="172"/>
      <c r="XJ31" s="172"/>
      <c r="XK31" s="172"/>
      <c r="XL31" s="172"/>
      <c r="XM31" s="172"/>
      <c r="XN31" s="172"/>
      <c r="XO31" s="172"/>
      <c r="XP31" s="172"/>
      <c r="XQ31" s="172"/>
      <c r="XR31" s="172"/>
      <c r="XS31" s="172"/>
      <c r="XT31" s="172"/>
      <c r="XU31" s="172"/>
      <c r="XV31" s="172"/>
      <c r="XW31" s="172"/>
      <c r="XX31" s="172"/>
      <c r="XY31" s="172"/>
      <c r="XZ31" s="172"/>
      <c r="YA31" s="172"/>
      <c r="YB31" s="172"/>
      <c r="YC31" s="172"/>
      <c r="YD31" s="172"/>
      <c r="YE31" s="172"/>
      <c r="YF31" s="172"/>
      <c r="YG31" s="172"/>
      <c r="YH31" s="172"/>
      <c r="YI31" s="172"/>
      <c r="YJ31" s="172"/>
      <c r="YK31" s="172"/>
      <c r="YL31" s="172"/>
      <c r="YM31" s="172"/>
      <c r="YN31" s="172"/>
      <c r="YO31" s="172"/>
      <c r="YP31" s="172"/>
      <c r="YQ31" s="172"/>
      <c r="YR31" s="172"/>
      <c r="YS31" s="172"/>
      <c r="YT31" s="172"/>
      <c r="YU31" s="172"/>
      <c r="YV31" s="172"/>
      <c r="YW31" s="172"/>
      <c r="YX31" s="172"/>
      <c r="YY31" s="172"/>
      <c r="YZ31" s="172"/>
      <c r="ZA31" s="172"/>
      <c r="ZB31" s="172"/>
      <c r="ZC31" s="172"/>
      <c r="ZD31" s="172"/>
      <c r="ZE31" s="172"/>
      <c r="ZF31" s="172"/>
      <c r="ZG31" s="172"/>
      <c r="ZH31" s="172"/>
      <c r="ZI31" s="172"/>
      <c r="ZJ31" s="172"/>
      <c r="ZK31" s="172"/>
      <c r="ZL31" s="172"/>
      <c r="ZM31" s="172"/>
      <c r="ZN31" s="172"/>
      <c r="ZO31" s="172"/>
      <c r="ZP31" s="172"/>
      <c r="ZQ31" s="172"/>
      <c r="ZR31" s="172"/>
      <c r="ZS31" s="172"/>
      <c r="ZT31" s="172"/>
      <c r="ZU31" s="172"/>
      <c r="ZV31" s="172"/>
      <c r="ZW31" s="172"/>
      <c r="ZX31" s="172"/>
      <c r="ZY31" s="172"/>
      <c r="ZZ31" s="172"/>
      <c r="AAA31" s="172"/>
      <c r="AAB31" s="172"/>
      <c r="AAC31" s="172"/>
      <c r="AAD31" s="172"/>
      <c r="AAE31" s="172"/>
      <c r="AAF31" s="172"/>
      <c r="AAG31" s="172"/>
      <c r="AAH31" s="172"/>
      <c r="AAI31" s="172"/>
      <c r="AAJ31" s="172"/>
      <c r="AAK31" s="172"/>
      <c r="AAL31" s="172"/>
      <c r="AAM31" s="172"/>
      <c r="AAN31" s="172"/>
      <c r="AAO31" s="172"/>
      <c r="AAP31" s="172"/>
      <c r="AAQ31" s="172"/>
      <c r="AAR31" s="172"/>
      <c r="AAS31" s="172"/>
      <c r="AAT31" s="172"/>
      <c r="AAU31" s="172"/>
      <c r="AAV31" s="172"/>
      <c r="AAW31" s="172"/>
      <c r="AAX31" s="172"/>
      <c r="AAY31" s="172"/>
      <c r="AAZ31" s="172"/>
      <c r="ABA31" s="172"/>
      <c r="ABB31" s="172"/>
      <c r="ABC31" s="172"/>
      <c r="ABD31" s="172"/>
      <c r="ABE31" s="172"/>
      <c r="ABF31" s="172"/>
      <c r="ABG31" s="172"/>
      <c r="ABH31" s="172"/>
      <c r="ABI31" s="172"/>
      <c r="ABJ31" s="172"/>
      <c r="ABK31" s="172"/>
      <c r="ABL31" s="172"/>
      <c r="ABM31" s="172"/>
      <c r="ABN31" s="172"/>
      <c r="ABO31" s="172"/>
      <c r="ABP31" s="172"/>
      <c r="ABQ31" s="172"/>
      <c r="ABR31" s="172"/>
      <c r="ABS31" s="172"/>
      <c r="ABT31" s="172"/>
      <c r="ABU31" s="172"/>
      <c r="ABV31" s="172"/>
      <c r="ABW31" s="172"/>
      <c r="ABX31" s="172"/>
      <c r="ABY31" s="172"/>
      <c r="ABZ31" s="172"/>
      <c r="ACA31" s="172"/>
      <c r="ACB31" s="172"/>
      <c r="ACC31" s="172"/>
      <c r="ACD31" s="172"/>
      <c r="ACE31" s="172"/>
      <c r="ACF31" s="172"/>
      <c r="ACG31" s="172"/>
      <c r="ACH31" s="172"/>
      <c r="ACI31" s="172"/>
      <c r="ACJ31" s="172"/>
      <c r="ACK31" s="172"/>
      <c r="ACL31" s="172"/>
      <c r="ACM31" s="172"/>
      <c r="ACN31" s="172"/>
      <c r="ACO31" s="172"/>
      <c r="ACP31" s="172"/>
      <c r="ACQ31" s="172"/>
      <c r="ACR31" s="172"/>
      <c r="ACS31" s="172"/>
      <c r="ACT31" s="172"/>
      <c r="ACU31" s="172"/>
      <c r="ACV31" s="172"/>
      <c r="ACW31" s="172"/>
      <c r="ACX31" s="172"/>
      <c r="ACY31" s="172"/>
      <c r="ACZ31" s="172"/>
      <c r="ADA31" s="172"/>
      <c r="ADB31" s="172"/>
      <c r="ADC31" s="172"/>
      <c r="ADD31" s="172"/>
      <c r="ADE31" s="172"/>
      <c r="ADF31" s="172"/>
      <c r="ADG31" s="172"/>
      <c r="ADH31" s="172"/>
      <c r="ADI31" s="172"/>
      <c r="ADJ31" s="172"/>
      <c r="ADK31" s="172"/>
      <c r="ADL31" s="172"/>
    </row>
    <row r="32" spans="1:792" ht="14.45" customHeight="1" x14ac:dyDescent="0.2">
      <c r="A32" s="169"/>
      <c r="B32" s="833" t="s">
        <v>54</v>
      </c>
      <c r="C32" s="834"/>
      <c r="E32" s="567"/>
      <c r="F32" s="739" t="e">
        <f t="shared" ref="F32:W32" si="3">SUM(F20:F31)</f>
        <v>#DIV/0!</v>
      </c>
      <c r="G32" s="739" t="e">
        <f t="shared" si="3"/>
        <v>#DIV/0!</v>
      </c>
      <c r="H32" s="739" t="e">
        <f t="shared" si="3"/>
        <v>#DIV/0!</v>
      </c>
      <c r="I32" s="739" t="e">
        <f t="shared" si="3"/>
        <v>#DIV/0!</v>
      </c>
      <c r="J32" s="739" t="e">
        <f t="shared" si="3"/>
        <v>#DIV/0!</v>
      </c>
      <c r="K32" s="739" t="e">
        <f t="shared" si="3"/>
        <v>#DIV/0!</v>
      </c>
      <c r="L32" s="739" t="e">
        <f t="shared" si="3"/>
        <v>#DIV/0!</v>
      </c>
      <c r="M32" s="739" t="e">
        <f t="shared" si="3"/>
        <v>#DIV/0!</v>
      </c>
      <c r="N32" s="739" t="e">
        <f t="shared" si="3"/>
        <v>#DIV/0!</v>
      </c>
      <c r="O32" s="739" t="e">
        <f t="shared" si="3"/>
        <v>#DIV/0!</v>
      </c>
      <c r="P32" s="739" t="e">
        <f t="shared" si="3"/>
        <v>#DIV/0!</v>
      </c>
      <c r="Q32" s="739" t="e">
        <f t="shared" si="3"/>
        <v>#DIV/0!</v>
      </c>
      <c r="R32" s="739" t="e">
        <f t="shared" si="3"/>
        <v>#DIV/0!</v>
      </c>
      <c r="S32" s="739" t="e">
        <f t="shared" si="3"/>
        <v>#DIV/0!</v>
      </c>
      <c r="T32" s="739" t="e">
        <f t="shared" si="3"/>
        <v>#DIV/0!</v>
      </c>
      <c r="U32" s="739" t="e">
        <f t="shared" si="3"/>
        <v>#DIV/0!</v>
      </c>
      <c r="V32" s="739" t="e">
        <f t="shared" si="3"/>
        <v>#DIV/0!</v>
      </c>
      <c r="W32" s="739" t="e">
        <f t="shared" si="3"/>
        <v>#DIV/0!</v>
      </c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  <c r="CQ32" s="172"/>
      <c r="CR32" s="172"/>
      <c r="CS32" s="172"/>
      <c r="CT32" s="172"/>
      <c r="CU32" s="172"/>
      <c r="CV32" s="172"/>
      <c r="CW32" s="172"/>
      <c r="CX32" s="172"/>
      <c r="CY32" s="172"/>
      <c r="CZ32" s="172"/>
      <c r="DA32" s="172"/>
      <c r="DB32" s="172"/>
      <c r="DC32" s="172"/>
      <c r="DD32" s="172"/>
      <c r="DE32" s="172"/>
      <c r="DF32" s="172"/>
      <c r="DG32" s="172"/>
      <c r="DH32" s="172"/>
      <c r="DI32" s="172"/>
      <c r="DJ32" s="172"/>
      <c r="DK32" s="172"/>
      <c r="DL32" s="172"/>
      <c r="DM32" s="172"/>
      <c r="DN32" s="172"/>
      <c r="DO32" s="172"/>
      <c r="DP32" s="172"/>
      <c r="DQ32" s="172"/>
      <c r="DR32" s="172"/>
      <c r="DS32" s="172"/>
      <c r="DT32" s="172"/>
      <c r="DU32" s="172"/>
      <c r="DV32" s="172"/>
      <c r="DW32" s="172"/>
      <c r="DX32" s="172"/>
      <c r="DY32" s="172"/>
      <c r="DZ32" s="172"/>
      <c r="EA32" s="172"/>
      <c r="EB32" s="172"/>
      <c r="EC32" s="172"/>
      <c r="ED32" s="172"/>
      <c r="EE32" s="172"/>
      <c r="EF32" s="172"/>
      <c r="EG32" s="172"/>
      <c r="EH32" s="172"/>
      <c r="EI32" s="172"/>
      <c r="EJ32" s="172"/>
      <c r="EK32" s="172"/>
      <c r="EL32" s="172"/>
      <c r="EM32" s="172"/>
      <c r="EN32" s="172"/>
      <c r="EO32" s="172"/>
      <c r="EP32" s="172"/>
      <c r="EQ32" s="172"/>
      <c r="ER32" s="172"/>
      <c r="ES32" s="172"/>
      <c r="ET32" s="172"/>
      <c r="EU32" s="172"/>
      <c r="EV32" s="172"/>
      <c r="EW32" s="172"/>
      <c r="EX32" s="172"/>
      <c r="EY32" s="172"/>
      <c r="EZ32" s="172"/>
      <c r="FA32" s="172"/>
      <c r="FB32" s="172"/>
      <c r="FC32" s="172"/>
      <c r="FD32" s="172"/>
      <c r="FE32" s="172"/>
      <c r="FF32" s="172"/>
      <c r="FG32" s="172"/>
      <c r="FH32" s="172"/>
      <c r="FI32" s="172"/>
      <c r="FJ32" s="172"/>
      <c r="FK32" s="172"/>
      <c r="FL32" s="172"/>
      <c r="FM32" s="172"/>
      <c r="FN32" s="172"/>
      <c r="FO32" s="172"/>
      <c r="FP32" s="172"/>
      <c r="FQ32" s="172"/>
      <c r="FR32" s="172"/>
      <c r="FS32" s="172"/>
      <c r="FT32" s="172"/>
      <c r="FU32" s="172"/>
      <c r="FV32" s="172"/>
      <c r="FW32" s="172"/>
      <c r="FX32" s="172"/>
      <c r="FY32" s="172"/>
      <c r="FZ32" s="172"/>
      <c r="GA32" s="172"/>
      <c r="GB32" s="172"/>
      <c r="GC32" s="172"/>
      <c r="GD32" s="172"/>
      <c r="GE32" s="172"/>
      <c r="GF32" s="172"/>
      <c r="GG32" s="172"/>
      <c r="GH32" s="172"/>
      <c r="GI32" s="172"/>
      <c r="GJ32" s="172"/>
      <c r="GK32" s="172"/>
      <c r="GL32" s="172"/>
      <c r="GM32" s="172"/>
      <c r="GN32" s="172"/>
      <c r="GO32" s="172"/>
      <c r="GP32" s="172"/>
      <c r="GQ32" s="172"/>
      <c r="GR32" s="172"/>
      <c r="GS32" s="172"/>
      <c r="GT32" s="172"/>
      <c r="GU32" s="172"/>
      <c r="GV32" s="172"/>
      <c r="GW32" s="172"/>
      <c r="GX32" s="172"/>
      <c r="GY32" s="172"/>
      <c r="GZ32" s="172"/>
      <c r="HA32" s="172"/>
      <c r="HB32" s="172"/>
      <c r="HC32" s="172"/>
      <c r="HD32" s="172"/>
      <c r="HE32" s="172"/>
      <c r="HF32" s="172"/>
      <c r="HG32" s="172"/>
      <c r="HH32" s="172"/>
      <c r="HI32" s="172"/>
      <c r="HJ32" s="172"/>
      <c r="HK32" s="172"/>
      <c r="HL32" s="172"/>
      <c r="HM32" s="172"/>
      <c r="HN32" s="172"/>
      <c r="HO32" s="172"/>
      <c r="HP32" s="172"/>
      <c r="HQ32" s="172"/>
      <c r="HR32" s="172"/>
      <c r="HS32" s="172"/>
      <c r="HT32" s="172"/>
      <c r="HU32" s="172"/>
      <c r="HV32" s="172"/>
      <c r="HW32" s="172"/>
      <c r="HX32" s="172"/>
      <c r="HY32" s="172"/>
      <c r="HZ32" s="172"/>
      <c r="IA32" s="172"/>
      <c r="IB32" s="172"/>
      <c r="IC32" s="172"/>
      <c r="ID32" s="172"/>
      <c r="IE32" s="172"/>
      <c r="IF32" s="172"/>
      <c r="IG32" s="172"/>
      <c r="IH32" s="172"/>
      <c r="II32" s="172"/>
      <c r="IJ32" s="172"/>
      <c r="IK32" s="172"/>
      <c r="IL32" s="172"/>
      <c r="IM32" s="172"/>
      <c r="IN32" s="172"/>
      <c r="IO32" s="172"/>
      <c r="IP32" s="172"/>
      <c r="IQ32" s="172"/>
      <c r="IR32" s="172"/>
      <c r="IS32" s="172"/>
      <c r="IT32" s="172"/>
      <c r="IU32" s="172"/>
      <c r="IV32" s="172"/>
      <c r="IW32" s="172"/>
      <c r="IX32" s="172"/>
      <c r="IY32" s="172"/>
      <c r="IZ32" s="172"/>
      <c r="JA32" s="172"/>
      <c r="JB32" s="172"/>
      <c r="JC32" s="172"/>
      <c r="JD32" s="172"/>
      <c r="JE32" s="172"/>
      <c r="JF32" s="172"/>
      <c r="JG32" s="172"/>
      <c r="JH32" s="172"/>
      <c r="JI32" s="172"/>
      <c r="JJ32" s="172"/>
      <c r="JK32" s="172"/>
      <c r="JL32" s="172"/>
      <c r="JM32" s="172"/>
      <c r="JN32" s="172"/>
      <c r="JO32" s="172"/>
      <c r="JP32" s="172"/>
      <c r="JQ32" s="172"/>
      <c r="JR32" s="172"/>
      <c r="JS32" s="172"/>
      <c r="JT32" s="172"/>
      <c r="JU32" s="172"/>
      <c r="JV32" s="172"/>
      <c r="JW32" s="172"/>
      <c r="JX32" s="172"/>
      <c r="JY32" s="172"/>
      <c r="JZ32" s="172"/>
      <c r="KA32" s="172"/>
      <c r="KB32" s="172"/>
      <c r="KC32" s="172"/>
      <c r="KD32" s="172"/>
      <c r="KE32" s="172"/>
      <c r="KF32" s="172"/>
      <c r="KG32" s="172"/>
      <c r="KH32" s="172"/>
      <c r="KI32" s="172"/>
      <c r="KJ32" s="172"/>
      <c r="KK32" s="172"/>
      <c r="KL32" s="172"/>
      <c r="KM32" s="172"/>
      <c r="KN32" s="172"/>
      <c r="KO32" s="172"/>
      <c r="KP32" s="172"/>
      <c r="KQ32" s="172"/>
      <c r="KR32" s="172"/>
      <c r="KS32" s="172"/>
      <c r="KT32" s="172"/>
      <c r="KU32" s="172"/>
      <c r="KV32" s="172"/>
      <c r="KW32" s="172"/>
      <c r="KX32" s="172"/>
      <c r="KY32" s="172"/>
      <c r="KZ32" s="172"/>
      <c r="LA32" s="172"/>
      <c r="LB32" s="172"/>
      <c r="LC32" s="172"/>
      <c r="LD32" s="172"/>
      <c r="LE32" s="172"/>
      <c r="LF32" s="172"/>
      <c r="LG32" s="172"/>
      <c r="LH32" s="172"/>
      <c r="LI32" s="172"/>
      <c r="LJ32" s="172"/>
      <c r="LK32" s="172"/>
      <c r="LL32" s="172"/>
      <c r="LM32" s="172"/>
      <c r="LN32" s="172"/>
      <c r="LO32" s="172"/>
      <c r="LP32" s="172"/>
      <c r="LQ32" s="172"/>
      <c r="LR32" s="172"/>
      <c r="LS32" s="172"/>
      <c r="LT32" s="172"/>
      <c r="LU32" s="172"/>
      <c r="LV32" s="172"/>
      <c r="LW32" s="172"/>
      <c r="LX32" s="172"/>
      <c r="LY32" s="172"/>
      <c r="LZ32" s="172"/>
      <c r="MA32" s="172"/>
      <c r="MB32" s="172"/>
      <c r="MC32" s="172"/>
      <c r="MD32" s="172"/>
      <c r="ME32" s="172"/>
      <c r="MF32" s="172"/>
      <c r="MG32" s="172"/>
      <c r="MH32" s="172"/>
      <c r="MI32" s="172"/>
      <c r="MJ32" s="172"/>
      <c r="MK32" s="172"/>
      <c r="ML32" s="172"/>
      <c r="MM32" s="172"/>
      <c r="MN32" s="172"/>
      <c r="MO32" s="172"/>
      <c r="MP32" s="172"/>
      <c r="MQ32" s="172"/>
      <c r="MR32" s="172"/>
      <c r="MS32" s="172"/>
      <c r="MT32" s="172"/>
      <c r="MU32" s="172"/>
      <c r="MV32" s="172"/>
      <c r="MW32" s="172"/>
      <c r="MX32" s="172"/>
      <c r="MY32" s="172"/>
      <c r="MZ32" s="172"/>
      <c r="NA32" s="172"/>
      <c r="NB32" s="172"/>
      <c r="NC32" s="172"/>
      <c r="ND32" s="172"/>
      <c r="NE32" s="172"/>
      <c r="NF32" s="172"/>
      <c r="NG32" s="172"/>
      <c r="NH32" s="172"/>
      <c r="NI32" s="172"/>
      <c r="NJ32" s="172"/>
      <c r="NK32" s="172"/>
      <c r="NL32" s="172"/>
      <c r="NM32" s="172"/>
      <c r="NN32" s="172"/>
      <c r="NO32" s="172"/>
      <c r="NP32" s="172"/>
      <c r="NQ32" s="172"/>
      <c r="NR32" s="172"/>
      <c r="NS32" s="172"/>
      <c r="NT32" s="172"/>
      <c r="NU32" s="172"/>
      <c r="NV32" s="172"/>
      <c r="NW32" s="172"/>
      <c r="NX32" s="172"/>
      <c r="NY32" s="172"/>
      <c r="NZ32" s="172"/>
      <c r="OA32" s="172"/>
      <c r="OB32" s="172"/>
      <c r="OC32" s="172"/>
      <c r="OD32" s="172"/>
      <c r="OE32" s="172"/>
      <c r="OF32" s="172"/>
      <c r="OG32" s="172"/>
      <c r="OH32" s="172"/>
      <c r="OI32" s="172"/>
      <c r="OJ32" s="172"/>
      <c r="OK32" s="172"/>
      <c r="OL32" s="172"/>
      <c r="OM32" s="172"/>
      <c r="ON32" s="172"/>
      <c r="OO32" s="172"/>
      <c r="OP32" s="172"/>
      <c r="OQ32" s="172"/>
      <c r="OR32" s="172"/>
      <c r="OS32" s="172"/>
      <c r="OT32" s="172"/>
      <c r="OU32" s="172"/>
      <c r="OV32" s="172"/>
      <c r="OW32" s="172"/>
      <c r="OX32" s="172"/>
      <c r="OY32" s="172"/>
      <c r="OZ32" s="172"/>
      <c r="PA32" s="172"/>
      <c r="PB32" s="172"/>
      <c r="PC32" s="172"/>
      <c r="PD32" s="172"/>
      <c r="PE32" s="172"/>
      <c r="PF32" s="172"/>
      <c r="PG32" s="172"/>
      <c r="PH32" s="172"/>
      <c r="PI32" s="172"/>
      <c r="PJ32" s="172"/>
      <c r="PK32" s="172"/>
      <c r="PL32" s="172"/>
      <c r="PM32" s="172"/>
      <c r="PN32" s="172"/>
      <c r="PO32" s="172"/>
      <c r="PP32" s="172"/>
      <c r="PQ32" s="172"/>
      <c r="PR32" s="172"/>
      <c r="PS32" s="172"/>
      <c r="PT32" s="172"/>
      <c r="PU32" s="172"/>
      <c r="PV32" s="172"/>
      <c r="PW32" s="172"/>
      <c r="PX32" s="172"/>
      <c r="PY32" s="172"/>
      <c r="PZ32" s="172"/>
      <c r="QA32" s="172"/>
      <c r="QB32" s="172"/>
      <c r="QC32" s="172"/>
      <c r="QD32" s="172"/>
      <c r="QE32" s="172"/>
      <c r="QF32" s="172"/>
      <c r="QG32" s="172"/>
      <c r="QH32" s="172"/>
      <c r="QI32" s="172"/>
      <c r="QJ32" s="172"/>
      <c r="QK32" s="172"/>
      <c r="QL32" s="172"/>
      <c r="QM32" s="172"/>
      <c r="QN32" s="172"/>
      <c r="QO32" s="172"/>
      <c r="QP32" s="172"/>
      <c r="QQ32" s="172"/>
      <c r="QR32" s="172"/>
      <c r="QS32" s="172"/>
      <c r="QT32" s="172"/>
      <c r="QU32" s="172"/>
      <c r="QV32" s="172"/>
      <c r="QW32" s="172"/>
      <c r="QX32" s="172"/>
      <c r="QY32" s="172"/>
      <c r="QZ32" s="172"/>
      <c r="RA32" s="172"/>
      <c r="RB32" s="172"/>
      <c r="RC32" s="172"/>
      <c r="RD32" s="172"/>
      <c r="RE32" s="172"/>
      <c r="RF32" s="172"/>
      <c r="RG32" s="172"/>
      <c r="RH32" s="172"/>
      <c r="RI32" s="172"/>
      <c r="RJ32" s="172"/>
      <c r="RK32" s="172"/>
      <c r="RL32" s="172"/>
      <c r="RM32" s="172"/>
      <c r="RN32" s="172"/>
      <c r="RO32" s="172"/>
      <c r="RP32" s="172"/>
      <c r="RQ32" s="172"/>
      <c r="RR32" s="172"/>
      <c r="RS32" s="172"/>
      <c r="RT32" s="172"/>
      <c r="RU32" s="172"/>
      <c r="RV32" s="172"/>
      <c r="RW32" s="172"/>
      <c r="RX32" s="172"/>
      <c r="RY32" s="172"/>
      <c r="RZ32" s="172"/>
      <c r="SA32" s="172"/>
      <c r="SB32" s="172"/>
      <c r="SC32" s="172"/>
      <c r="SD32" s="172"/>
      <c r="SE32" s="172"/>
      <c r="SF32" s="172"/>
      <c r="SG32" s="172"/>
      <c r="SH32" s="172"/>
      <c r="SI32" s="172"/>
      <c r="SJ32" s="172"/>
      <c r="SK32" s="172"/>
      <c r="SL32" s="172"/>
      <c r="SM32" s="172"/>
      <c r="SN32" s="172"/>
      <c r="SO32" s="172"/>
      <c r="SP32" s="172"/>
      <c r="SQ32" s="172"/>
      <c r="SR32" s="172"/>
      <c r="SS32" s="172"/>
      <c r="ST32" s="172"/>
      <c r="SU32" s="172"/>
      <c r="SV32" s="172"/>
      <c r="SW32" s="172"/>
      <c r="SX32" s="172"/>
      <c r="SY32" s="172"/>
      <c r="SZ32" s="172"/>
      <c r="TA32" s="172"/>
      <c r="TB32" s="172"/>
      <c r="TC32" s="172"/>
      <c r="TD32" s="172"/>
      <c r="TE32" s="172"/>
      <c r="TF32" s="172"/>
      <c r="TG32" s="172"/>
      <c r="TH32" s="172"/>
      <c r="TI32" s="172"/>
      <c r="TJ32" s="172"/>
      <c r="TK32" s="172"/>
      <c r="TL32" s="172"/>
      <c r="TM32" s="172"/>
      <c r="TN32" s="172"/>
      <c r="TO32" s="172"/>
      <c r="TP32" s="172"/>
      <c r="TQ32" s="172"/>
      <c r="TR32" s="172"/>
      <c r="TS32" s="172"/>
      <c r="TT32" s="172"/>
      <c r="TU32" s="172"/>
      <c r="TV32" s="172"/>
      <c r="TW32" s="172"/>
      <c r="TX32" s="172"/>
      <c r="TY32" s="172"/>
      <c r="TZ32" s="172"/>
      <c r="UA32" s="172"/>
      <c r="UB32" s="172"/>
      <c r="UC32" s="172"/>
      <c r="UD32" s="172"/>
      <c r="UE32" s="172"/>
      <c r="UF32" s="172"/>
      <c r="UG32" s="172"/>
      <c r="UH32" s="172"/>
      <c r="UI32" s="172"/>
      <c r="UJ32" s="172"/>
      <c r="UK32" s="172"/>
      <c r="UL32" s="172"/>
      <c r="UM32" s="172"/>
      <c r="UN32" s="172"/>
      <c r="UO32" s="172"/>
      <c r="UP32" s="172"/>
      <c r="UQ32" s="172"/>
      <c r="UR32" s="172"/>
      <c r="US32" s="172"/>
      <c r="UT32" s="172"/>
      <c r="UU32" s="172"/>
      <c r="UV32" s="172"/>
      <c r="UW32" s="172"/>
      <c r="UX32" s="172"/>
      <c r="UY32" s="172"/>
      <c r="UZ32" s="172"/>
      <c r="VA32" s="172"/>
      <c r="VB32" s="172"/>
      <c r="VC32" s="172"/>
      <c r="VD32" s="172"/>
      <c r="VE32" s="172"/>
      <c r="VF32" s="172"/>
      <c r="VG32" s="172"/>
      <c r="VH32" s="172"/>
      <c r="VI32" s="172"/>
      <c r="VJ32" s="172"/>
      <c r="VK32" s="172"/>
      <c r="VL32" s="172"/>
      <c r="VM32" s="172"/>
      <c r="VN32" s="172"/>
      <c r="VO32" s="172"/>
      <c r="VP32" s="172"/>
      <c r="VQ32" s="172"/>
      <c r="VR32" s="172"/>
      <c r="VS32" s="172"/>
      <c r="VT32" s="172"/>
      <c r="VU32" s="172"/>
      <c r="VV32" s="172"/>
      <c r="VW32" s="172"/>
      <c r="VX32" s="172"/>
      <c r="VY32" s="172"/>
      <c r="VZ32" s="172"/>
      <c r="WA32" s="172"/>
      <c r="WB32" s="172"/>
      <c r="WC32" s="172"/>
      <c r="WD32" s="172"/>
      <c r="WE32" s="172"/>
      <c r="WF32" s="172"/>
      <c r="WG32" s="172"/>
      <c r="WH32" s="172"/>
      <c r="WI32" s="172"/>
      <c r="WJ32" s="172"/>
      <c r="WK32" s="172"/>
      <c r="WL32" s="172"/>
      <c r="WM32" s="172"/>
      <c r="WN32" s="172"/>
      <c r="WO32" s="172"/>
      <c r="WP32" s="172"/>
      <c r="WQ32" s="172"/>
      <c r="WR32" s="172"/>
      <c r="WS32" s="172"/>
      <c r="WT32" s="172"/>
      <c r="WU32" s="172"/>
      <c r="WV32" s="172"/>
      <c r="WW32" s="172"/>
      <c r="WX32" s="172"/>
      <c r="WY32" s="172"/>
      <c r="WZ32" s="172"/>
      <c r="XA32" s="172"/>
      <c r="XB32" s="172"/>
      <c r="XC32" s="172"/>
      <c r="XD32" s="172"/>
      <c r="XE32" s="172"/>
      <c r="XF32" s="172"/>
      <c r="XG32" s="172"/>
      <c r="XH32" s="172"/>
      <c r="XI32" s="172"/>
      <c r="XJ32" s="172"/>
      <c r="XK32" s="172"/>
      <c r="XL32" s="172"/>
      <c r="XM32" s="172"/>
      <c r="XN32" s="172"/>
      <c r="XO32" s="172"/>
      <c r="XP32" s="172"/>
      <c r="XQ32" s="172"/>
      <c r="XR32" s="172"/>
      <c r="XS32" s="172"/>
      <c r="XT32" s="172"/>
      <c r="XU32" s="172"/>
      <c r="XV32" s="172"/>
      <c r="XW32" s="172"/>
      <c r="XX32" s="172"/>
      <c r="XY32" s="172"/>
      <c r="XZ32" s="172"/>
      <c r="YA32" s="172"/>
      <c r="YB32" s="172"/>
      <c r="YC32" s="172"/>
      <c r="YD32" s="172"/>
      <c r="YE32" s="172"/>
      <c r="YF32" s="172"/>
      <c r="YG32" s="172"/>
      <c r="YH32" s="172"/>
      <c r="YI32" s="172"/>
      <c r="YJ32" s="172"/>
      <c r="YK32" s="172"/>
      <c r="YL32" s="172"/>
      <c r="YM32" s="172"/>
      <c r="YN32" s="172"/>
      <c r="YO32" s="172"/>
      <c r="YP32" s="172"/>
      <c r="YQ32" s="172"/>
      <c r="YR32" s="172"/>
      <c r="YS32" s="172"/>
      <c r="YT32" s="172"/>
      <c r="YU32" s="172"/>
      <c r="YV32" s="172"/>
      <c r="YW32" s="172"/>
      <c r="YX32" s="172"/>
      <c r="YY32" s="172"/>
      <c r="YZ32" s="172"/>
      <c r="ZA32" s="172"/>
      <c r="ZB32" s="172"/>
      <c r="ZC32" s="172"/>
      <c r="ZD32" s="172"/>
      <c r="ZE32" s="172"/>
      <c r="ZF32" s="172"/>
      <c r="ZG32" s="172"/>
      <c r="ZH32" s="172"/>
      <c r="ZI32" s="172"/>
      <c r="ZJ32" s="172"/>
      <c r="ZK32" s="172"/>
      <c r="ZL32" s="172"/>
      <c r="ZM32" s="172"/>
      <c r="ZN32" s="172"/>
      <c r="ZO32" s="172"/>
      <c r="ZP32" s="172"/>
      <c r="ZQ32" s="172"/>
      <c r="ZR32" s="172"/>
      <c r="ZS32" s="172"/>
      <c r="ZT32" s="172"/>
      <c r="ZU32" s="172"/>
      <c r="ZV32" s="172"/>
      <c r="ZW32" s="172"/>
      <c r="ZX32" s="172"/>
      <c r="ZY32" s="172"/>
      <c r="ZZ32" s="172"/>
      <c r="AAA32" s="172"/>
      <c r="AAB32" s="172"/>
      <c r="AAC32" s="172"/>
      <c r="AAD32" s="172"/>
      <c r="AAE32" s="172"/>
      <c r="AAF32" s="172"/>
      <c r="AAG32" s="172"/>
      <c r="AAH32" s="172"/>
      <c r="AAI32" s="172"/>
      <c r="AAJ32" s="172"/>
      <c r="AAK32" s="172"/>
      <c r="AAL32" s="172"/>
      <c r="AAM32" s="172"/>
      <c r="AAN32" s="172"/>
      <c r="AAO32" s="172"/>
      <c r="AAP32" s="172"/>
      <c r="AAQ32" s="172"/>
      <c r="AAR32" s="172"/>
      <c r="AAS32" s="172"/>
      <c r="AAT32" s="172"/>
      <c r="AAU32" s="172"/>
      <c r="AAV32" s="172"/>
      <c r="AAW32" s="172"/>
      <c r="AAX32" s="172"/>
      <c r="AAY32" s="172"/>
      <c r="AAZ32" s="172"/>
      <c r="ABA32" s="172"/>
      <c r="ABB32" s="172"/>
      <c r="ABC32" s="172"/>
      <c r="ABD32" s="172"/>
      <c r="ABE32" s="172"/>
      <c r="ABF32" s="172"/>
      <c r="ABG32" s="172"/>
      <c r="ABH32" s="172"/>
      <c r="ABI32" s="172"/>
      <c r="ABJ32" s="172"/>
      <c r="ABK32" s="172"/>
      <c r="ABL32" s="172"/>
      <c r="ABM32" s="172"/>
      <c r="ABN32" s="172"/>
      <c r="ABO32" s="172"/>
      <c r="ABP32" s="172"/>
      <c r="ABQ32" s="172"/>
      <c r="ABR32" s="172"/>
      <c r="ABS32" s="172"/>
      <c r="ABT32" s="172"/>
      <c r="ABU32" s="172"/>
      <c r="ABV32" s="172"/>
      <c r="ABW32" s="172"/>
      <c r="ABX32" s="172"/>
      <c r="ABY32" s="172"/>
      <c r="ABZ32" s="172"/>
      <c r="ACA32" s="172"/>
      <c r="ACB32" s="172"/>
      <c r="ACC32" s="172"/>
      <c r="ACD32" s="172"/>
      <c r="ACE32" s="172"/>
      <c r="ACF32" s="172"/>
      <c r="ACG32" s="172"/>
      <c r="ACH32" s="172"/>
      <c r="ACI32" s="172"/>
      <c r="ACJ32" s="172"/>
      <c r="ACK32" s="172"/>
      <c r="ACL32" s="172"/>
      <c r="ACM32" s="172"/>
      <c r="ACN32" s="172"/>
      <c r="ACO32" s="172"/>
      <c r="ACP32" s="172"/>
      <c r="ACQ32" s="172"/>
      <c r="ACR32" s="172"/>
      <c r="ACS32" s="172"/>
      <c r="ACT32" s="172"/>
      <c r="ACU32" s="172"/>
      <c r="ACV32" s="172"/>
      <c r="ACW32" s="172"/>
      <c r="ACX32" s="172"/>
      <c r="ACY32" s="172"/>
      <c r="ACZ32" s="172"/>
      <c r="ADA32" s="172"/>
      <c r="ADB32" s="172"/>
      <c r="ADC32" s="172"/>
      <c r="ADD32" s="172"/>
      <c r="ADE32" s="172"/>
      <c r="ADF32" s="172"/>
      <c r="ADG32" s="172"/>
      <c r="ADH32" s="172"/>
      <c r="ADI32" s="172"/>
      <c r="ADJ32" s="172"/>
      <c r="ADK32" s="172"/>
      <c r="ADL32" s="172"/>
    </row>
    <row r="33" spans="1:792" ht="14.45" customHeight="1" x14ac:dyDescent="0.2">
      <c r="B33" s="833" t="s">
        <v>159</v>
      </c>
      <c r="C33" s="834"/>
      <c r="E33" s="567"/>
      <c r="F33" s="740" t="e">
        <f t="shared" ref="F33:W33" si="4">F18+F32</f>
        <v>#DIV/0!</v>
      </c>
      <c r="G33" s="740" t="e">
        <f t="shared" si="4"/>
        <v>#DIV/0!</v>
      </c>
      <c r="H33" s="740" t="e">
        <f t="shared" si="4"/>
        <v>#DIV/0!</v>
      </c>
      <c r="I33" s="740" t="e">
        <f t="shared" si="4"/>
        <v>#DIV/0!</v>
      </c>
      <c r="J33" s="740" t="e">
        <f t="shared" si="4"/>
        <v>#DIV/0!</v>
      </c>
      <c r="K33" s="740" t="e">
        <f t="shared" si="4"/>
        <v>#DIV/0!</v>
      </c>
      <c r="L33" s="740" t="e">
        <f t="shared" si="4"/>
        <v>#DIV/0!</v>
      </c>
      <c r="M33" s="740" t="e">
        <f t="shared" si="4"/>
        <v>#DIV/0!</v>
      </c>
      <c r="N33" s="740" t="e">
        <f t="shared" si="4"/>
        <v>#DIV/0!</v>
      </c>
      <c r="O33" s="740" t="e">
        <f t="shared" si="4"/>
        <v>#DIV/0!</v>
      </c>
      <c r="P33" s="740" t="e">
        <f t="shared" si="4"/>
        <v>#DIV/0!</v>
      </c>
      <c r="Q33" s="740" t="e">
        <f t="shared" si="4"/>
        <v>#DIV/0!</v>
      </c>
      <c r="R33" s="740" t="e">
        <f t="shared" si="4"/>
        <v>#DIV/0!</v>
      </c>
      <c r="S33" s="740" t="e">
        <f t="shared" si="4"/>
        <v>#DIV/0!</v>
      </c>
      <c r="T33" s="740" t="e">
        <f t="shared" si="4"/>
        <v>#DIV/0!</v>
      </c>
      <c r="U33" s="740" t="e">
        <f t="shared" si="4"/>
        <v>#DIV/0!</v>
      </c>
      <c r="V33" s="740" t="e">
        <f t="shared" si="4"/>
        <v>#DIV/0!</v>
      </c>
      <c r="W33" s="740" t="e">
        <f t="shared" si="4"/>
        <v>#DIV/0!</v>
      </c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2"/>
      <c r="CT33" s="172"/>
      <c r="CU33" s="172"/>
      <c r="CV33" s="172"/>
      <c r="CW33" s="172"/>
      <c r="CX33" s="172"/>
      <c r="CY33" s="172"/>
      <c r="CZ33" s="172"/>
      <c r="DA33" s="172"/>
      <c r="DB33" s="172"/>
      <c r="DC33" s="172"/>
      <c r="DD33" s="172"/>
      <c r="DE33" s="172"/>
      <c r="DF33" s="172"/>
      <c r="DG33" s="172"/>
      <c r="DH33" s="172"/>
      <c r="DI33" s="172"/>
      <c r="DJ33" s="172"/>
      <c r="DK33" s="172"/>
      <c r="DL33" s="172"/>
      <c r="DM33" s="172"/>
      <c r="DN33" s="172"/>
      <c r="DO33" s="172"/>
      <c r="DP33" s="172"/>
      <c r="DQ33" s="172"/>
      <c r="DR33" s="172"/>
      <c r="DS33" s="172"/>
      <c r="DT33" s="172"/>
      <c r="DU33" s="172"/>
      <c r="DV33" s="172"/>
      <c r="DW33" s="172"/>
      <c r="DX33" s="172"/>
      <c r="DY33" s="172"/>
      <c r="DZ33" s="172"/>
      <c r="EA33" s="172"/>
      <c r="EB33" s="172"/>
      <c r="EC33" s="172"/>
      <c r="ED33" s="172"/>
      <c r="EE33" s="172"/>
      <c r="EF33" s="172"/>
      <c r="EG33" s="172"/>
      <c r="EH33" s="172"/>
      <c r="EI33" s="172"/>
      <c r="EJ33" s="172"/>
      <c r="EK33" s="172"/>
      <c r="EL33" s="172"/>
      <c r="EM33" s="172"/>
      <c r="EN33" s="172"/>
      <c r="EO33" s="172"/>
      <c r="EP33" s="172"/>
      <c r="EQ33" s="172"/>
      <c r="ER33" s="172"/>
      <c r="ES33" s="172"/>
      <c r="ET33" s="172"/>
      <c r="EU33" s="172"/>
      <c r="EV33" s="172"/>
      <c r="EW33" s="172"/>
      <c r="EX33" s="172"/>
      <c r="EY33" s="172"/>
      <c r="EZ33" s="172"/>
      <c r="FA33" s="172"/>
      <c r="FB33" s="172"/>
      <c r="FC33" s="172"/>
      <c r="FD33" s="172"/>
      <c r="FE33" s="172"/>
      <c r="FF33" s="172"/>
      <c r="FG33" s="172"/>
      <c r="FH33" s="172"/>
      <c r="FI33" s="172"/>
      <c r="FJ33" s="172"/>
      <c r="FK33" s="172"/>
      <c r="FL33" s="172"/>
      <c r="FM33" s="172"/>
      <c r="FN33" s="172"/>
      <c r="FO33" s="172"/>
      <c r="FP33" s="172"/>
      <c r="FQ33" s="172"/>
      <c r="FR33" s="172"/>
      <c r="FS33" s="172"/>
      <c r="FT33" s="172"/>
      <c r="FU33" s="172"/>
      <c r="FV33" s="172"/>
      <c r="FW33" s="172"/>
      <c r="FX33" s="172"/>
      <c r="FY33" s="172"/>
      <c r="FZ33" s="172"/>
      <c r="GA33" s="172"/>
      <c r="GB33" s="172"/>
      <c r="GC33" s="172"/>
      <c r="GD33" s="172"/>
      <c r="GE33" s="172"/>
      <c r="GF33" s="172"/>
      <c r="GG33" s="172"/>
      <c r="GH33" s="172"/>
      <c r="GI33" s="172"/>
      <c r="GJ33" s="172"/>
      <c r="GK33" s="172"/>
      <c r="GL33" s="172"/>
      <c r="GM33" s="172"/>
      <c r="GN33" s="172"/>
      <c r="GO33" s="172"/>
      <c r="GP33" s="172"/>
      <c r="GQ33" s="172"/>
      <c r="GR33" s="172"/>
      <c r="GS33" s="172"/>
      <c r="GT33" s="172"/>
      <c r="GU33" s="172"/>
      <c r="GV33" s="172"/>
      <c r="GW33" s="172"/>
      <c r="GX33" s="172"/>
      <c r="GY33" s="172"/>
      <c r="GZ33" s="172"/>
      <c r="HA33" s="172"/>
      <c r="HB33" s="172"/>
      <c r="HC33" s="172"/>
      <c r="HD33" s="172"/>
      <c r="HE33" s="172"/>
      <c r="HF33" s="172"/>
      <c r="HG33" s="172"/>
      <c r="HH33" s="172"/>
      <c r="HI33" s="172"/>
      <c r="HJ33" s="172"/>
      <c r="HK33" s="172"/>
      <c r="HL33" s="172"/>
      <c r="HM33" s="172"/>
      <c r="HN33" s="172"/>
      <c r="HO33" s="172"/>
      <c r="HP33" s="172"/>
      <c r="HQ33" s="172"/>
      <c r="HR33" s="172"/>
      <c r="HS33" s="172"/>
      <c r="HT33" s="172"/>
      <c r="HU33" s="172"/>
      <c r="HV33" s="172"/>
      <c r="HW33" s="172"/>
      <c r="HX33" s="172"/>
      <c r="HY33" s="172"/>
      <c r="HZ33" s="172"/>
      <c r="IA33" s="172"/>
      <c r="IB33" s="172"/>
      <c r="IC33" s="172"/>
      <c r="ID33" s="172"/>
      <c r="IE33" s="172"/>
      <c r="IF33" s="172"/>
      <c r="IG33" s="172"/>
      <c r="IH33" s="172"/>
      <c r="II33" s="172"/>
      <c r="IJ33" s="172"/>
      <c r="IK33" s="172"/>
      <c r="IL33" s="172"/>
      <c r="IM33" s="172"/>
      <c r="IN33" s="172"/>
      <c r="IO33" s="172"/>
      <c r="IP33" s="172"/>
      <c r="IQ33" s="172"/>
      <c r="IR33" s="172"/>
      <c r="IS33" s="172"/>
      <c r="IT33" s="172"/>
      <c r="IU33" s="172"/>
      <c r="IV33" s="172"/>
      <c r="IW33" s="172"/>
      <c r="IX33" s="172"/>
      <c r="IY33" s="172"/>
      <c r="IZ33" s="172"/>
      <c r="JA33" s="172"/>
      <c r="JB33" s="172"/>
      <c r="JC33" s="172"/>
      <c r="JD33" s="172"/>
      <c r="JE33" s="172"/>
      <c r="JF33" s="172"/>
      <c r="JG33" s="172"/>
      <c r="JH33" s="172"/>
      <c r="JI33" s="172"/>
      <c r="JJ33" s="172"/>
      <c r="JK33" s="172"/>
      <c r="JL33" s="172"/>
      <c r="JM33" s="172"/>
      <c r="JN33" s="172"/>
      <c r="JO33" s="172"/>
      <c r="JP33" s="172"/>
      <c r="JQ33" s="172"/>
      <c r="JR33" s="172"/>
      <c r="JS33" s="172"/>
      <c r="JT33" s="172"/>
      <c r="JU33" s="172"/>
      <c r="JV33" s="172"/>
      <c r="JW33" s="172"/>
      <c r="JX33" s="172"/>
      <c r="JY33" s="172"/>
      <c r="JZ33" s="172"/>
      <c r="KA33" s="172"/>
      <c r="KB33" s="172"/>
      <c r="KC33" s="172"/>
      <c r="KD33" s="172"/>
      <c r="KE33" s="172"/>
      <c r="KF33" s="172"/>
      <c r="KG33" s="172"/>
      <c r="KH33" s="172"/>
      <c r="KI33" s="172"/>
      <c r="KJ33" s="172"/>
      <c r="KK33" s="172"/>
      <c r="KL33" s="172"/>
      <c r="KM33" s="172"/>
      <c r="KN33" s="172"/>
      <c r="KO33" s="172"/>
      <c r="KP33" s="172"/>
      <c r="KQ33" s="172"/>
      <c r="KR33" s="172"/>
      <c r="KS33" s="172"/>
      <c r="KT33" s="172"/>
      <c r="KU33" s="172"/>
      <c r="KV33" s="172"/>
      <c r="KW33" s="172"/>
      <c r="KX33" s="172"/>
      <c r="KY33" s="172"/>
      <c r="KZ33" s="172"/>
      <c r="LA33" s="172"/>
      <c r="LB33" s="172"/>
      <c r="LC33" s="172"/>
      <c r="LD33" s="172"/>
      <c r="LE33" s="172"/>
      <c r="LF33" s="172"/>
      <c r="LG33" s="172"/>
      <c r="LH33" s="172"/>
      <c r="LI33" s="172"/>
      <c r="LJ33" s="172"/>
      <c r="LK33" s="172"/>
      <c r="LL33" s="172"/>
      <c r="LM33" s="172"/>
      <c r="LN33" s="172"/>
      <c r="LO33" s="172"/>
      <c r="LP33" s="172"/>
      <c r="LQ33" s="172"/>
      <c r="LR33" s="172"/>
      <c r="LS33" s="172"/>
      <c r="LT33" s="172"/>
      <c r="LU33" s="172"/>
      <c r="LV33" s="172"/>
      <c r="LW33" s="172"/>
      <c r="LX33" s="172"/>
      <c r="LY33" s="172"/>
      <c r="LZ33" s="172"/>
      <c r="MA33" s="172"/>
      <c r="MB33" s="172"/>
      <c r="MC33" s="172"/>
      <c r="MD33" s="172"/>
      <c r="ME33" s="172"/>
      <c r="MF33" s="172"/>
      <c r="MG33" s="172"/>
      <c r="MH33" s="172"/>
      <c r="MI33" s="172"/>
      <c r="MJ33" s="172"/>
      <c r="MK33" s="172"/>
      <c r="ML33" s="172"/>
      <c r="MM33" s="172"/>
      <c r="MN33" s="172"/>
      <c r="MO33" s="172"/>
      <c r="MP33" s="172"/>
      <c r="MQ33" s="172"/>
      <c r="MR33" s="172"/>
      <c r="MS33" s="172"/>
      <c r="MT33" s="172"/>
      <c r="MU33" s="172"/>
      <c r="MV33" s="172"/>
      <c r="MW33" s="172"/>
      <c r="MX33" s="172"/>
      <c r="MY33" s="172"/>
      <c r="MZ33" s="172"/>
      <c r="NA33" s="172"/>
      <c r="NB33" s="172"/>
      <c r="NC33" s="172"/>
      <c r="ND33" s="172"/>
      <c r="NE33" s="172"/>
      <c r="NF33" s="172"/>
      <c r="NG33" s="172"/>
      <c r="NH33" s="172"/>
      <c r="NI33" s="172"/>
      <c r="NJ33" s="172"/>
      <c r="NK33" s="172"/>
      <c r="NL33" s="172"/>
      <c r="NM33" s="172"/>
      <c r="NN33" s="172"/>
      <c r="NO33" s="172"/>
      <c r="NP33" s="172"/>
      <c r="NQ33" s="172"/>
      <c r="NR33" s="172"/>
      <c r="NS33" s="172"/>
      <c r="NT33" s="172"/>
      <c r="NU33" s="172"/>
      <c r="NV33" s="172"/>
      <c r="NW33" s="172"/>
      <c r="NX33" s="172"/>
      <c r="NY33" s="172"/>
      <c r="NZ33" s="172"/>
      <c r="OA33" s="172"/>
      <c r="OB33" s="172"/>
      <c r="OC33" s="172"/>
      <c r="OD33" s="172"/>
      <c r="OE33" s="172"/>
      <c r="OF33" s="172"/>
      <c r="OG33" s="172"/>
      <c r="OH33" s="172"/>
      <c r="OI33" s="172"/>
      <c r="OJ33" s="172"/>
      <c r="OK33" s="172"/>
      <c r="OL33" s="172"/>
      <c r="OM33" s="172"/>
      <c r="ON33" s="172"/>
      <c r="OO33" s="172"/>
      <c r="OP33" s="172"/>
      <c r="OQ33" s="172"/>
      <c r="OR33" s="172"/>
      <c r="OS33" s="172"/>
      <c r="OT33" s="172"/>
      <c r="OU33" s="172"/>
      <c r="OV33" s="172"/>
      <c r="OW33" s="172"/>
      <c r="OX33" s="172"/>
      <c r="OY33" s="172"/>
      <c r="OZ33" s="172"/>
      <c r="PA33" s="172"/>
      <c r="PB33" s="172"/>
      <c r="PC33" s="172"/>
      <c r="PD33" s="172"/>
      <c r="PE33" s="172"/>
      <c r="PF33" s="172"/>
      <c r="PG33" s="172"/>
      <c r="PH33" s="172"/>
      <c r="PI33" s="172"/>
      <c r="PJ33" s="172"/>
      <c r="PK33" s="172"/>
      <c r="PL33" s="172"/>
      <c r="PM33" s="172"/>
      <c r="PN33" s="172"/>
      <c r="PO33" s="172"/>
      <c r="PP33" s="172"/>
      <c r="PQ33" s="172"/>
      <c r="PR33" s="172"/>
      <c r="PS33" s="172"/>
      <c r="PT33" s="172"/>
      <c r="PU33" s="172"/>
      <c r="PV33" s="172"/>
      <c r="PW33" s="172"/>
      <c r="PX33" s="172"/>
      <c r="PY33" s="172"/>
      <c r="PZ33" s="172"/>
      <c r="QA33" s="172"/>
      <c r="QB33" s="172"/>
      <c r="QC33" s="172"/>
      <c r="QD33" s="172"/>
      <c r="QE33" s="172"/>
      <c r="QF33" s="172"/>
      <c r="QG33" s="172"/>
      <c r="QH33" s="172"/>
      <c r="QI33" s="172"/>
      <c r="QJ33" s="172"/>
      <c r="QK33" s="172"/>
      <c r="QL33" s="172"/>
      <c r="QM33" s="172"/>
      <c r="QN33" s="172"/>
      <c r="QO33" s="172"/>
      <c r="QP33" s="172"/>
      <c r="QQ33" s="172"/>
      <c r="QR33" s="172"/>
      <c r="QS33" s="172"/>
      <c r="QT33" s="172"/>
      <c r="QU33" s="172"/>
      <c r="QV33" s="172"/>
      <c r="QW33" s="172"/>
      <c r="QX33" s="172"/>
      <c r="QY33" s="172"/>
      <c r="QZ33" s="172"/>
      <c r="RA33" s="172"/>
      <c r="RB33" s="172"/>
      <c r="RC33" s="172"/>
      <c r="RD33" s="172"/>
      <c r="RE33" s="172"/>
      <c r="RF33" s="172"/>
      <c r="RG33" s="172"/>
      <c r="RH33" s="172"/>
      <c r="RI33" s="172"/>
      <c r="RJ33" s="172"/>
      <c r="RK33" s="172"/>
      <c r="RL33" s="172"/>
      <c r="RM33" s="172"/>
      <c r="RN33" s="172"/>
      <c r="RO33" s="172"/>
      <c r="RP33" s="172"/>
      <c r="RQ33" s="172"/>
      <c r="RR33" s="172"/>
      <c r="RS33" s="172"/>
      <c r="RT33" s="172"/>
      <c r="RU33" s="172"/>
      <c r="RV33" s="172"/>
      <c r="RW33" s="172"/>
      <c r="RX33" s="172"/>
      <c r="RY33" s="172"/>
      <c r="RZ33" s="172"/>
      <c r="SA33" s="172"/>
      <c r="SB33" s="172"/>
      <c r="SC33" s="172"/>
      <c r="SD33" s="172"/>
      <c r="SE33" s="172"/>
      <c r="SF33" s="172"/>
      <c r="SG33" s="172"/>
      <c r="SH33" s="172"/>
      <c r="SI33" s="172"/>
      <c r="SJ33" s="172"/>
      <c r="SK33" s="172"/>
      <c r="SL33" s="172"/>
      <c r="SM33" s="172"/>
      <c r="SN33" s="172"/>
      <c r="SO33" s="172"/>
      <c r="SP33" s="172"/>
      <c r="SQ33" s="172"/>
      <c r="SR33" s="172"/>
      <c r="SS33" s="172"/>
      <c r="ST33" s="172"/>
      <c r="SU33" s="172"/>
      <c r="SV33" s="172"/>
      <c r="SW33" s="172"/>
      <c r="SX33" s="172"/>
      <c r="SY33" s="172"/>
      <c r="SZ33" s="172"/>
      <c r="TA33" s="172"/>
      <c r="TB33" s="172"/>
      <c r="TC33" s="172"/>
      <c r="TD33" s="172"/>
      <c r="TE33" s="172"/>
      <c r="TF33" s="172"/>
      <c r="TG33" s="172"/>
      <c r="TH33" s="172"/>
      <c r="TI33" s="172"/>
      <c r="TJ33" s="172"/>
      <c r="TK33" s="172"/>
      <c r="TL33" s="172"/>
      <c r="TM33" s="172"/>
      <c r="TN33" s="172"/>
      <c r="TO33" s="172"/>
      <c r="TP33" s="172"/>
      <c r="TQ33" s="172"/>
      <c r="TR33" s="172"/>
      <c r="TS33" s="172"/>
      <c r="TT33" s="172"/>
      <c r="TU33" s="172"/>
      <c r="TV33" s="172"/>
      <c r="TW33" s="172"/>
      <c r="TX33" s="172"/>
      <c r="TY33" s="172"/>
      <c r="TZ33" s="172"/>
      <c r="UA33" s="172"/>
      <c r="UB33" s="172"/>
      <c r="UC33" s="172"/>
      <c r="UD33" s="172"/>
      <c r="UE33" s="172"/>
      <c r="UF33" s="172"/>
      <c r="UG33" s="172"/>
      <c r="UH33" s="172"/>
      <c r="UI33" s="172"/>
      <c r="UJ33" s="172"/>
      <c r="UK33" s="172"/>
      <c r="UL33" s="172"/>
      <c r="UM33" s="172"/>
      <c r="UN33" s="172"/>
      <c r="UO33" s="172"/>
      <c r="UP33" s="172"/>
      <c r="UQ33" s="172"/>
      <c r="UR33" s="172"/>
      <c r="US33" s="172"/>
      <c r="UT33" s="172"/>
      <c r="UU33" s="172"/>
      <c r="UV33" s="172"/>
      <c r="UW33" s="172"/>
      <c r="UX33" s="172"/>
      <c r="UY33" s="172"/>
      <c r="UZ33" s="172"/>
      <c r="VA33" s="172"/>
      <c r="VB33" s="172"/>
      <c r="VC33" s="172"/>
      <c r="VD33" s="172"/>
      <c r="VE33" s="172"/>
      <c r="VF33" s="172"/>
      <c r="VG33" s="172"/>
      <c r="VH33" s="172"/>
      <c r="VI33" s="172"/>
      <c r="VJ33" s="172"/>
      <c r="VK33" s="172"/>
      <c r="VL33" s="172"/>
      <c r="VM33" s="172"/>
      <c r="VN33" s="172"/>
      <c r="VO33" s="172"/>
      <c r="VP33" s="172"/>
      <c r="VQ33" s="172"/>
      <c r="VR33" s="172"/>
      <c r="VS33" s="172"/>
      <c r="VT33" s="172"/>
      <c r="VU33" s="172"/>
      <c r="VV33" s="172"/>
      <c r="VW33" s="172"/>
      <c r="VX33" s="172"/>
      <c r="VY33" s="172"/>
      <c r="VZ33" s="172"/>
      <c r="WA33" s="172"/>
      <c r="WB33" s="172"/>
      <c r="WC33" s="172"/>
      <c r="WD33" s="172"/>
      <c r="WE33" s="172"/>
      <c r="WF33" s="172"/>
      <c r="WG33" s="172"/>
      <c r="WH33" s="172"/>
      <c r="WI33" s="172"/>
      <c r="WJ33" s="172"/>
      <c r="WK33" s="172"/>
      <c r="WL33" s="172"/>
      <c r="WM33" s="172"/>
      <c r="WN33" s="172"/>
      <c r="WO33" s="172"/>
      <c r="WP33" s="172"/>
      <c r="WQ33" s="172"/>
      <c r="WR33" s="172"/>
      <c r="WS33" s="172"/>
      <c r="WT33" s="172"/>
      <c r="WU33" s="172"/>
      <c r="WV33" s="172"/>
      <c r="WW33" s="172"/>
      <c r="WX33" s="172"/>
      <c r="WY33" s="172"/>
      <c r="WZ33" s="172"/>
      <c r="XA33" s="172"/>
      <c r="XB33" s="172"/>
      <c r="XC33" s="172"/>
      <c r="XD33" s="172"/>
      <c r="XE33" s="172"/>
      <c r="XF33" s="172"/>
      <c r="XG33" s="172"/>
      <c r="XH33" s="172"/>
      <c r="XI33" s="172"/>
      <c r="XJ33" s="172"/>
      <c r="XK33" s="172"/>
      <c r="XL33" s="172"/>
      <c r="XM33" s="172"/>
      <c r="XN33" s="172"/>
      <c r="XO33" s="172"/>
      <c r="XP33" s="172"/>
      <c r="XQ33" s="172"/>
      <c r="XR33" s="172"/>
      <c r="XS33" s="172"/>
      <c r="XT33" s="172"/>
      <c r="XU33" s="172"/>
      <c r="XV33" s="172"/>
      <c r="XW33" s="172"/>
      <c r="XX33" s="172"/>
      <c r="XY33" s="172"/>
      <c r="XZ33" s="172"/>
      <c r="YA33" s="172"/>
      <c r="YB33" s="172"/>
      <c r="YC33" s="172"/>
      <c r="YD33" s="172"/>
      <c r="YE33" s="172"/>
      <c r="YF33" s="172"/>
      <c r="YG33" s="172"/>
      <c r="YH33" s="172"/>
      <c r="YI33" s="172"/>
      <c r="YJ33" s="172"/>
      <c r="YK33" s="172"/>
      <c r="YL33" s="172"/>
      <c r="YM33" s="172"/>
      <c r="YN33" s="172"/>
      <c r="YO33" s="172"/>
      <c r="YP33" s="172"/>
      <c r="YQ33" s="172"/>
      <c r="YR33" s="172"/>
      <c r="YS33" s="172"/>
      <c r="YT33" s="172"/>
      <c r="YU33" s="172"/>
      <c r="YV33" s="172"/>
      <c r="YW33" s="172"/>
      <c r="YX33" s="172"/>
      <c r="YY33" s="172"/>
      <c r="YZ33" s="172"/>
      <c r="ZA33" s="172"/>
      <c r="ZB33" s="172"/>
      <c r="ZC33" s="172"/>
      <c r="ZD33" s="172"/>
      <c r="ZE33" s="172"/>
      <c r="ZF33" s="172"/>
      <c r="ZG33" s="172"/>
      <c r="ZH33" s="172"/>
      <c r="ZI33" s="172"/>
      <c r="ZJ33" s="172"/>
      <c r="ZK33" s="172"/>
      <c r="ZL33" s="172"/>
      <c r="ZM33" s="172"/>
      <c r="ZN33" s="172"/>
      <c r="ZO33" s="172"/>
      <c r="ZP33" s="172"/>
      <c r="ZQ33" s="172"/>
      <c r="ZR33" s="172"/>
      <c r="ZS33" s="172"/>
      <c r="ZT33" s="172"/>
      <c r="ZU33" s="172"/>
      <c r="ZV33" s="172"/>
      <c r="ZW33" s="172"/>
      <c r="ZX33" s="172"/>
      <c r="ZY33" s="172"/>
      <c r="ZZ33" s="172"/>
      <c r="AAA33" s="172"/>
      <c r="AAB33" s="172"/>
      <c r="AAC33" s="172"/>
      <c r="AAD33" s="172"/>
      <c r="AAE33" s="172"/>
      <c r="AAF33" s="172"/>
      <c r="AAG33" s="172"/>
      <c r="AAH33" s="172"/>
      <c r="AAI33" s="172"/>
      <c r="AAJ33" s="172"/>
      <c r="AAK33" s="172"/>
      <c r="AAL33" s="172"/>
      <c r="AAM33" s="172"/>
      <c r="AAN33" s="172"/>
      <c r="AAO33" s="172"/>
      <c r="AAP33" s="172"/>
      <c r="AAQ33" s="172"/>
      <c r="AAR33" s="172"/>
      <c r="AAS33" s="172"/>
      <c r="AAT33" s="172"/>
      <c r="AAU33" s="172"/>
      <c r="AAV33" s="172"/>
      <c r="AAW33" s="172"/>
      <c r="AAX33" s="172"/>
      <c r="AAY33" s="172"/>
      <c r="AAZ33" s="172"/>
      <c r="ABA33" s="172"/>
      <c r="ABB33" s="172"/>
      <c r="ABC33" s="172"/>
      <c r="ABD33" s="172"/>
      <c r="ABE33" s="172"/>
      <c r="ABF33" s="172"/>
      <c r="ABG33" s="172"/>
      <c r="ABH33" s="172"/>
      <c r="ABI33" s="172"/>
      <c r="ABJ33" s="172"/>
      <c r="ABK33" s="172"/>
      <c r="ABL33" s="172"/>
      <c r="ABM33" s="172"/>
      <c r="ABN33" s="172"/>
      <c r="ABO33" s="172"/>
      <c r="ABP33" s="172"/>
      <c r="ABQ33" s="172"/>
      <c r="ABR33" s="172"/>
      <c r="ABS33" s="172"/>
      <c r="ABT33" s="172"/>
      <c r="ABU33" s="172"/>
      <c r="ABV33" s="172"/>
      <c r="ABW33" s="172"/>
      <c r="ABX33" s="172"/>
      <c r="ABY33" s="172"/>
      <c r="ABZ33" s="172"/>
      <c r="ACA33" s="172"/>
      <c r="ACB33" s="172"/>
      <c r="ACC33" s="172"/>
      <c r="ACD33" s="172"/>
      <c r="ACE33" s="172"/>
      <c r="ACF33" s="172"/>
      <c r="ACG33" s="172"/>
      <c r="ACH33" s="172"/>
      <c r="ACI33" s="172"/>
      <c r="ACJ33" s="172"/>
      <c r="ACK33" s="172"/>
      <c r="ACL33" s="172"/>
      <c r="ACM33" s="172"/>
      <c r="ACN33" s="172"/>
      <c r="ACO33" s="172"/>
      <c r="ACP33" s="172"/>
      <c r="ACQ33" s="172"/>
      <c r="ACR33" s="172"/>
      <c r="ACS33" s="172"/>
      <c r="ACT33" s="172"/>
      <c r="ACU33" s="172"/>
      <c r="ACV33" s="172"/>
      <c r="ACW33" s="172"/>
      <c r="ACX33" s="172"/>
      <c r="ACY33" s="172"/>
      <c r="ACZ33" s="172"/>
      <c r="ADA33" s="172"/>
      <c r="ADB33" s="172"/>
      <c r="ADC33" s="172"/>
      <c r="ADD33" s="172"/>
      <c r="ADE33" s="172"/>
      <c r="ADF33" s="172"/>
      <c r="ADG33" s="172"/>
      <c r="ADH33" s="172"/>
      <c r="ADI33" s="172"/>
      <c r="ADJ33" s="172"/>
      <c r="ADK33" s="172"/>
      <c r="ADL33" s="172"/>
    </row>
    <row r="34" spans="1:792" ht="7.5" customHeight="1" x14ac:dyDescent="0.2">
      <c r="B34" s="151"/>
      <c r="C34" s="151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2"/>
      <c r="BQ34" s="172"/>
      <c r="BR34" s="172"/>
      <c r="BS34" s="172"/>
      <c r="BT34" s="172"/>
      <c r="BU34" s="172"/>
      <c r="BV34" s="172"/>
      <c r="BW34" s="172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2"/>
      <c r="DQ34" s="172"/>
      <c r="DR34" s="172"/>
      <c r="DS34" s="172"/>
      <c r="DT34" s="172"/>
      <c r="DU34" s="172"/>
      <c r="DV34" s="172"/>
      <c r="DW34" s="172"/>
      <c r="DX34" s="172"/>
      <c r="DY34" s="172"/>
      <c r="DZ34" s="172"/>
      <c r="EA34" s="172"/>
      <c r="EB34" s="172"/>
      <c r="EC34" s="172"/>
      <c r="ED34" s="172"/>
      <c r="EE34" s="172"/>
      <c r="EF34" s="172"/>
      <c r="EG34" s="172"/>
      <c r="EH34" s="172"/>
      <c r="EI34" s="172"/>
      <c r="EJ34" s="172"/>
      <c r="EK34" s="172"/>
      <c r="EL34" s="172"/>
      <c r="EM34" s="172"/>
      <c r="EN34" s="172"/>
      <c r="EO34" s="172"/>
      <c r="EP34" s="172"/>
      <c r="EQ34" s="172"/>
      <c r="ER34" s="172"/>
      <c r="ES34" s="172"/>
      <c r="ET34" s="172"/>
      <c r="EU34" s="172"/>
      <c r="EV34" s="172"/>
      <c r="EW34" s="172"/>
      <c r="EX34" s="172"/>
      <c r="EY34" s="172"/>
      <c r="EZ34" s="172"/>
      <c r="FA34" s="172"/>
      <c r="FB34" s="172"/>
      <c r="FC34" s="172"/>
      <c r="FD34" s="172"/>
      <c r="FE34" s="172"/>
      <c r="FF34" s="172"/>
      <c r="FG34" s="172"/>
      <c r="FH34" s="172"/>
      <c r="FI34" s="172"/>
      <c r="FJ34" s="172"/>
      <c r="FK34" s="172"/>
      <c r="FL34" s="172"/>
      <c r="FM34" s="172"/>
      <c r="FN34" s="172"/>
      <c r="FO34" s="172"/>
      <c r="FP34" s="172"/>
      <c r="FQ34" s="172"/>
      <c r="FR34" s="172"/>
      <c r="FS34" s="172"/>
      <c r="FT34" s="172"/>
      <c r="FU34" s="172"/>
      <c r="FV34" s="172"/>
      <c r="FW34" s="172"/>
      <c r="FX34" s="172"/>
      <c r="FY34" s="172"/>
      <c r="FZ34" s="172"/>
      <c r="GA34" s="172"/>
      <c r="GB34" s="172"/>
      <c r="GC34" s="172"/>
      <c r="GD34" s="172"/>
      <c r="GE34" s="172"/>
      <c r="GF34" s="172"/>
      <c r="GG34" s="172"/>
      <c r="GH34" s="172"/>
      <c r="GI34" s="172"/>
      <c r="GJ34" s="172"/>
      <c r="GK34" s="172"/>
      <c r="GL34" s="172"/>
      <c r="GM34" s="172"/>
      <c r="GN34" s="172"/>
      <c r="GO34" s="172"/>
      <c r="GP34" s="172"/>
      <c r="GQ34" s="172"/>
      <c r="GR34" s="172"/>
      <c r="GS34" s="172"/>
      <c r="GT34" s="172"/>
      <c r="GU34" s="172"/>
      <c r="GV34" s="172"/>
      <c r="GW34" s="172"/>
      <c r="GX34" s="172"/>
      <c r="GY34" s="172"/>
      <c r="GZ34" s="172"/>
      <c r="HA34" s="172"/>
      <c r="HB34" s="172"/>
      <c r="HC34" s="172"/>
      <c r="HD34" s="172"/>
      <c r="HE34" s="172"/>
      <c r="HF34" s="172"/>
      <c r="HG34" s="172"/>
      <c r="HH34" s="172"/>
      <c r="HI34" s="172"/>
      <c r="HJ34" s="172"/>
      <c r="HK34" s="172"/>
      <c r="HL34" s="172"/>
      <c r="HM34" s="172"/>
      <c r="HN34" s="172"/>
      <c r="HO34" s="172"/>
      <c r="HP34" s="172"/>
      <c r="HQ34" s="172"/>
      <c r="HR34" s="172"/>
      <c r="HS34" s="172"/>
      <c r="HT34" s="172"/>
      <c r="HU34" s="172"/>
      <c r="HV34" s="172"/>
      <c r="HW34" s="172"/>
      <c r="HX34" s="172"/>
      <c r="HY34" s="172"/>
      <c r="HZ34" s="172"/>
      <c r="IA34" s="172"/>
      <c r="IB34" s="172"/>
      <c r="IC34" s="172"/>
      <c r="ID34" s="172"/>
      <c r="IE34" s="172"/>
      <c r="IF34" s="172"/>
      <c r="IG34" s="172"/>
      <c r="IH34" s="172"/>
      <c r="II34" s="172"/>
      <c r="IJ34" s="172"/>
      <c r="IK34" s="172"/>
      <c r="IL34" s="172"/>
      <c r="IM34" s="172"/>
      <c r="IN34" s="172"/>
      <c r="IO34" s="172"/>
      <c r="IP34" s="172"/>
      <c r="IQ34" s="172"/>
      <c r="IR34" s="172"/>
      <c r="IS34" s="172"/>
      <c r="IT34" s="172"/>
      <c r="IU34" s="172"/>
      <c r="IV34" s="172"/>
      <c r="IW34" s="172"/>
      <c r="IX34" s="172"/>
      <c r="IY34" s="172"/>
      <c r="IZ34" s="172"/>
      <c r="JA34" s="172"/>
      <c r="JB34" s="172"/>
      <c r="JC34" s="172"/>
      <c r="JD34" s="172"/>
      <c r="JE34" s="172"/>
      <c r="JF34" s="172"/>
      <c r="JG34" s="172"/>
      <c r="JH34" s="172"/>
      <c r="JI34" s="172"/>
      <c r="JJ34" s="172"/>
      <c r="JK34" s="172"/>
      <c r="JL34" s="172"/>
      <c r="JM34" s="172"/>
      <c r="JN34" s="172"/>
      <c r="JO34" s="172"/>
      <c r="JP34" s="172"/>
      <c r="JQ34" s="172"/>
      <c r="JR34" s="172"/>
      <c r="JS34" s="172"/>
      <c r="JT34" s="172"/>
      <c r="JU34" s="172"/>
      <c r="JV34" s="172"/>
      <c r="JW34" s="172"/>
      <c r="JX34" s="172"/>
      <c r="JY34" s="172"/>
      <c r="JZ34" s="172"/>
      <c r="KA34" s="172"/>
      <c r="KB34" s="172"/>
      <c r="KC34" s="172"/>
      <c r="KD34" s="172"/>
      <c r="KE34" s="172"/>
      <c r="KF34" s="172"/>
      <c r="KG34" s="172"/>
      <c r="KH34" s="172"/>
      <c r="KI34" s="172"/>
      <c r="KJ34" s="172"/>
      <c r="KK34" s="172"/>
      <c r="KL34" s="172"/>
      <c r="KM34" s="172"/>
      <c r="KN34" s="172"/>
      <c r="KO34" s="172"/>
      <c r="KP34" s="172"/>
      <c r="KQ34" s="172"/>
      <c r="KR34" s="172"/>
      <c r="KS34" s="172"/>
      <c r="KT34" s="172"/>
      <c r="KU34" s="172"/>
      <c r="KV34" s="172"/>
      <c r="KW34" s="172"/>
      <c r="KX34" s="172"/>
      <c r="KY34" s="172"/>
      <c r="KZ34" s="172"/>
      <c r="LA34" s="172"/>
      <c r="LB34" s="172"/>
      <c r="LC34" s="172"/>
      <c r="LD34" s="172"/>
      <c r="LE34" s="172"/>
      <c r="LF34" s="172"/>
      <c r="LG34" s="172"/>
      <c r="LH34" s="172"/>
      <c r="LI34" s="172"/>
      <c r="LJ34" s="172"/>
      <c r="LK34" s="172"/>
      <c r="LL34" s="172"/>
      <c r="LM34" s="172"/>
      <c r="LN34" s="172"/>
      <c r="LO34" s="172"/>
      <c r="LP34" s="172"/>
      <c r="LQ34" s="172"/>
      <c r="LR34" s="172"/>
      <c r="LS34" s="172"/>
      <c r="LT34" s="172"/>
      <c r="LU34" s="172"/>
      <c r="LV34" s="172"/>
      <c r="LW34" s="172"/>
      <c r="LX34" s="172"/>
      <c r="LY34" s="172"/>
      <c r="LZ34" s="172"/>
      <c r="MA34" s="172"/>
      <c r="MB34" s="172"/>
      <c r="MC34" s="172"/>
      <c r="MD34" s="172"/>
      <c r="ME34" s="172"/>
      <c r="MF34" s="172"/>
      <c r="MG34" s="172"/>
      <c r="MH34" s="172"/>
      <c r="MI34" s="172"/>
      <c r="MJ34" s="172"/>
      <c r="MK34" s="172"/>
      <c r="ML34" s="172"/>
      <c r="MM34" s="172"/>
      <c r="MN34" s="172"/>
      <c r="MO34" s="172"/>
      <c r="MP34" s="172"/>
      <c r="MQ34" s="172"/>
      <c r="MR34" s="172"/>
      <c r="MS34" s="172"/>
      <c r="MT34" s="172"/>
      <c r="MU34" s="172"/>
      <c r="MV34" s="172"/>
      <c r="MW34" s="172"/>
      <c r="MX34" s="172"/>
      <c r="MY34" s="172"/>
      <c r="MZ34" s="172"/>
      <c r="NA34" s="172"/>
      <c r="NB34" s="172"/>
      <c r="NC34" s="172"/>
      <c r="ND34" s="172"/>
      <c r="NE34" s="172"/>
      <c r="NF34" s="172"/>
      <c r="NG34" s="172"/>
      <c r="NH34" s="172"/>
      <c r="NI34" s="172"/>
      <c r="NJ34" s="172"/>
      <c r="NK34" s="172"/>
      <c r="NL34" s="172"/>
      <c r="NM34" s="172"/>
      <c r="NN34" s="172"/>
      <c r="NO34" s="172"/>
      <c r="NP34" s="172"/>
      <c r="NQ34" s="172"/>
      <c r="NR34" s="172"/>
      <c r="NS34" s="172"/>
      <c r="NT34" s="172"/>
      <c r="NU34" s="172"/>
      <c r="NV34" s="172"/>
      <c r="NW34" s="172"/>
      <c r="NX34" s="172"/>
      <c r="NY34" s="172"/>
      <c r="NZ34" s="172"/>
      <c r="OA34" s="172"/>
      <c r="OB34" s="172"/>
      <c r="OC34" s="172"/>
      <c r="OD34" s="172"/>
      <c r="OE34" s="172"/>
      <c r="OF34" s="172"/>
      <c r="OG34" s="172"/>
      <c r="OH34" s="172"/>
      <c r="OI34" s="172"/>
      <c r="OJ34" s="172"/>
      <c r="OK34" s="172"/>
      <c r="OL34" s="172"/>
      <c r="OM34" s="172"/>
      <c r="ON34" s="172"/>
      <c r="OO34" s="172"/>
      <c r="OP34" s="172"/>
      <c r="OQ34" s="172"/>
      <c r="OR34" s="172"/>
      <c r="OS34" s="172"/>
      <c r="OT34" s="172"/>
      <c r="OU34" s="172"/>
      <c r="OV34" s="172"/>
      <c r="OW34" s="172"/>
      <c r="OX34" s="172"/>
      <c r="OY34" s="172"/>
      <c r="OZ34" s="172"/>
      <c r="PA34" s="172"/>
      <c r="PB34" s="172"/>
      <c r="PC34" s="172"/>
      <c r="PD34" s="172"/>
      <c r="PE34" s="172"/>
      <c r="PF34" s="172"/>
      <c r="PG34" s="172"/>
      <c r="PH34" s="172"/>
      <c r="PI34" s="172"/>
      <c r="PJ34" s="172"/>
      <c r="PK34" s="172"/>
      <c r="PL34" s="172"/>
      <c r="PM34" s="172"/>
      <c r="PN34" s="172"/>
      <c r="PO34" s="172"/>
      <c r="PP34" s="172"/>
      <c r="PQ34" s="172"/>
      <c r="PR34" s="172"/>
      <c r="PS34" s="172"/>
      <c r="PT34" s="172"/>
      <c r="PU34" s="172"/>
      <c r="PV34" s="172"/>
      <c r="PW34" s="172"/>
      <c r="PX34" s="172"/>
      <c r="PY34" s="172"/>
      <c r="PZ34" s="172"/>
      <c r="QA34" s="172"/>
      <c r="QB34" s="172"/>
      <c r="QC34" s="172"/>
      <c r="QD34" s="172"/>
      <c r="QE34" s="172"/>
      <c r="QF34" s="172"/>
      <c r="QG34" s="172"/>
      <c r="QH34" s="172"/>
      <c r="QI34" s="172"/>
      <c r="QJ34" s="172"/>
      <c r="QK34" s="172"/>
      <c r="QL34" s="172"/>
      <c r="QM34" s="172"/>
      <c r="QN34" s="172"/>
      <c r="QO34" s="172"/>
      <c r="QP34" s="172"/>
      <c r="QQ34" s="172"/>
      <c r="QR34" s="172"/>
      <c r="QS34" s="172"/>
      <c r="QT34" s="172"/>
      <c r="QU34" s="172"/>
      <c r="QV34" s="172"/>
      <c r="QW34" s="172"/>
      <c r="QX34" s="172"/>
      <c r="QY34" s="172"/>
      <c r="QZ34" s="172"/>
      <c r="RA34" s="172"/>
      <c r="RB34" s="172"/>
      <c r="RC34" s="172"/>
      <c r="RD34" s="172"/>
      <c r="RE34" s="172"/>
      <c r="RF34" s="172"/>
      <c r="RG34" s="172"/>
      <c r="RH34" s="172"/>
      <c r="RI34" s="172"/>
      <c r="RJ34" s="172"/>
      <c r="RK34" s="172"/>
      <c r="RL34" s="172"/>
      <c r="RM34" s="172"/>
      <c r="RN34" s="172"/>
      <c r="RO34" s="172"/>
      <c r="RP34" s="172"/>
      <c r="RQ34" s="172"/>
      <c r="RR34" s="172"/>
      <c r="RS34" s="172"/>
      <c r="RT34" s="172"/>
      <c r="RU34" s="172"/>
      <c r="RV34" s="172"/>
      <c r="RW34" s="172"/>
      <c r="RX34" s="172"/>
      <c r="RY34" s="172"/>
      <c r="RZ34" s="172"/>
      <c r="SA34" s="172"/>
      <c r="SB34" s="172"/>
      <c r="SC34" s="172"/>
      <c r="SD34" s="172"/>
      <c r="SE34" s="172"/>
      <c r="SF34" s="172"/>
      <c r="SG34" s="172"/>
      <c r="SH34" s="172"/>
      <c r="SI34" s="172"/>
      <c r="SJ34" s="172"/>
      <c r="SK34" s="172"/>
      <c r="SL34" s="172"/>
      <c r="SM34" s="172"/>
      <c r="SN34" s="172"/>
      <c r="SO34" s="172"/>
      <c r="SP34" s="172"/>
      <c r="SQ34" s="172"/>
      <c r="SR34" s="172"/>
      <c r="SS34" s="172"/>
      <c r="ST34" s="172"/>
      <c r="SU34" s="172"/>
      <c r="SV34" s="172"/>
      <c r="SW34" s="172"/>
      <c r="SX34" s="172"/>
      <c r="SY34" s="172"/>
      <c r="SZ34" s="172"/>
      <c r="TA34" s="172"/>
      <c r="TB34" s="172"/>
      <c r="TC34" s="172"/>
      <c r="TD34" s="172"/>
      <c r="TE34" s="172"/>
      <c r="TF34" s="172"/>
      <c r="TG34" s="172"/>
      <c r="TH34" s="172"/>
      <c r="TI34" s="172"/>
      <c r="TJ34" s="172"/>
      <c r="TK34" s="172"/>
      <c r="TL34" s="172"/>
      <c r="TM34" s="172"/>
      <c r="TN34" s="172"/>
      <c r="TO34" s="172"/>
      <c r="TP34" s="172"/>
      <c r="TQ34" s="172"/>
      <c r="TR34" s="172"/>
      <c r="TS34" s="172"/>
      <c r="TT34" s="172"/>
      <c r="TU34" s="172"/>
      <c r="TV34" s="172"/>
      <c r="TW34" s="172"/>
      <c r="TX34" s="172"/>
      <c r="TY34" s="172"/>
      <c r="TZ34" s="172"/>
      <c r="UA34" s="172"/>
      <c r="UB34" s="172"/>
      <c r="UC34" s="172"/>
      <c r="UD34" s="172"/>
      <c r="UE34" s="172"/>
      <c r="UF34" s="172"/>
      <c r="UG34" s="172"/>
      <c r="UH34" s="172"/>
      <c r="UI34" s="172"/>
      <c r="UJ34" s="172"/>
      <c r="UK34" s="172"/>
      <c r="UL34" s="172"/>
      <c r="UM34" s="172"/>
      <c r="UN34" s="172"/>
      <c r="UO34" s="172"/>
      <c r="UP34" s="172"/>
      <c r="UQ34" s="172"/>
      <c r="UR34" s="172"/>
      <c r="US34" s="172"/>
      <c r="UT34" s="172"/>
      <c r="UU34" s="172"/>
      <c r="UV34" s="172"/>
      <c r="UW34" s="172"/>
      <c r="UX34" s="172"/>
      <c r="UY34" s="172"/>
      <c r="UZ34" s="172"/>
      <c r="VA34" s="172"/>
      <c r="VB34" s="172"/>
      <c r="VC34" s="172"/>
      <c r="VD34" s="172"/>
      <c r="VE34" s="172"/>
      <c r="VF34" s="172"/>
      <c r="VG34" s="172"/>
      <c r="VH34" s="172"/>
      <c r="VI34" s="172"/>
      <c r="VJ34" s="172"/>
      <c r="VK34" s="172"/>
      <c r="VL34" s="172"/>
      <c r="VM34" s="172"/>
      <c r="VN34" s="172"/>
      <c r="VO34" s="172"/>
      <c r="VP34" s="172"/>
      <c r="VQ34" s="172"/>
      <c r="VR34" s="172"/>
      <c r="VS34" s="172"/>
      <c r="VT34" s="172"/>
      <c r="VU34" s="172"/>
      <c r="VV34" s="172"/>
      <c r="VW34" s="172"/>
      <c r="VX34" s="172"/>
      <c r="VY34" s="172"/>
      <c r="VZ34" s="172"/>
      <c r="WA34" s="172"/>
      <c r="WB34" s="172"/>
      <c r="WC34" s="172"/>
      <c r="WD34" s="172"/>
      <c r="WE34" s="172"/>
      <c r="WF34" s="172"/>
      <c r="WG34" s="172"/>
      <c r="WH34" s="172"/>
      <c r="WI34" s="172"/>
      <c r="WJ34" s="172"/>
      <c r="WK34" s="172"/>
      <c r="WL34" s="172"/>
      <c r="WM34" s="172"/>
      <c r="WN34" s="172"/>
      <c r="WO34" s="172"/>
      <c r="WP34" s="172"/>
      <c r="WQ34" s="172"/>
      <c r="WR34" s="172"/>
      <c r="WS34" s="172"/>
      <c r="WT34" s="172"/>
      <c r="WU34" s="172"/>
      <c r="WV34" s="172"/>
      <c r="WW34" s="172"/>
      <c r="WX34" s="172"/>
      <c r="WY34" s="172"/>
      <c r="WZ34" s="172"/>
      <c r="XA34" s="172"/>
      <c r="XB34" s="172"/>
      <c r="XC34" s="172"/>
      <c r="XD34" s="172"/>
      <c r="XE34" s="172"/>
      <c r="XF34" s="172"/>
      <c r="XG34" s="172"/>
      <c r="XH34" s="172"/>
      <c r="XI34" s="172"/>
      <c r="XJ34" s="172"/>
      <c r="XK34" s="172"/>
      <c r="XL34" s="172"/>
      <c r="XM34" s="172"/>
      <c r="XN34" s="172"/>
      <c r="XO34" s="172"/>
      <c r="XP34" s="172"/>
      <c r="XQ34" s="172"/>
      <c r="XR34" s="172"/>
      <c r="XS34" s="172"/>
      <c r="XT34" s="172"/>
      <c r="XU34" s="172"/>
      <c r="XV34" s="172"/>
      <c r="XW34" s="172"/>
      <c r="XX34" s="172"/>
      <c r="XY34" s="172"/>
      <c r="XZ34" s="172"/>
      <c r="YA34" s="172"/>
      <c r="YB34" s="172"/>
      <c r="YC34" s="172"/>
      <c r="YD34" s="172"/>
      <c r="YE34" s="172"/>
      <c r="YF34" s="172"/>
      <c r="YG34" s="172"/>
      <c r="YH34" s="172"/>
      <c r="YI34" s="172"/>
      <c r="YJ34" s="172"/>
      <c r="YK34" s="172"/>
      <c r="YL34" s="172"/>
      <c r="YM34" s="172"/>
      <c r="YN34" s="172"/>
      <c r="YO34" s="172"/>
      <c r="YP34" s="172"/>
      <c r="YQ34" s="172"/>
      <c r="YR34" s="172"/>
      <c r="YS34" s="172"/>
      <c r="YT34" s="172"/>
      <c r="YU34" s="172"/>
      <c r="YV34" s="172"/>
      <c r="YW34" s="172"/>
      <c r="YX34" s="172"/>
      <c r="YY34" s="172"/>
      <c r="YZ34" s="172"/>
      <c r="ZA34" s="172"/>
      <c r="ZB34" s="172"/>
      <c r="ZC34" s="172"/>
      <c r="ZD34" s="172"/>
      <c r="ZE34" s="172"/>
      <c r="ZF34" s="172"/>
      <c r="ZG34" s="172"/>
      <c r="ZH34" s="172"/>
      <c r="ZI34" s="172"/>
      <c r="ZJ34" s="172"/>
      <c r="ZK34" s="172"/>
      <c r="ZL34" s="172"/>
      <c r="ZM34" s="172"/>
      <c r="ZN34" s="172"/>
      <c r="ZO34" s="172"/>
      <c r="ZP34" s="172"/>
      <c r="ZQ34" s="172"/>
      <c r="ZR34" s="172"/>
      <c r="ZS34" s="172"/>
      <c r="ZT34" s="172"/>
      <c r="ZU34" s="172"/>
      <c r="ZV34" s="172"/>
      <c r="ZW34" s="172"/>
      <c r="ZX34" s="172"/>
      <c r="ZY34" s="172"/>
      <c r="ZZ34" s="172"/>
      <c r="AAA34" s="172"/>
      <c r="AAB34" s="172"/>
      <c r="AAC34" s="172"/>
      <c r="AAD34" s="172"/>
      <c r="AAE34" s="172"/>
      <c r="AAF34" s="172"/>
      <c r="AAG34" s="172"/>
      <c r="AAH34" s="172"/>
      <c r="AAI34" s="172"/>
      <c r="AAJ34" s="172"/>
      <c r="AAK34" s="172"/>
      <c r="AAL34" s="172"/>
      <c r="AAM34" s="172"/>
      <c r="AAN34" s="172"/>
      <c r="AAO34" s="172"/>
      <c r="AAP34" s="172"/>
      <c r="AAQ34" s="172"/>
      <c r="AAR34" s="172"/>
      <c r="AAS34" s="172"/>
      <c r="AAT34" s="172"/>
      <c r="AAU34" s="172"/>
      <c r="AAV34" s="172"/>
      <c r="AAW34" s="172"/>
      <c r="AAX34" s="172"/>
      <c r="AAY34" s="172"/>
      <c r="AAZ34" s="172"/>
      <c r="ABA34" s="172"/>
      <c r="ABB34" s="172"/>
      <c r="ABC34" s="172"/>
      <c r="ABD34" s="172"/>
      <c r="ABE34" s="172"/>
      <c r="ABF34" s="172"/>
      <c r="ABG34" s="172"/>
      <c r="ABH34" s="172"/>
      <c r="ABI34" s="172"/>
      <c r="ABJ34" s="172"/>
      <c r="ABK34" s="172"/>
      <c r="ABL34" s="172"/>
      <c r="ABM34" s="172"/>
      <c r="ABN34" s="172"/>
      <c r="ABO34" s="172"/>
      <c r="ABP34" s="172"/>
      <c r="ABQ34" s="172"/>
      <c r="ABR34" s="172"/>
      <c r="ABS34" s="172"/>
      <c r="ABT34" s="172"/>
      <c r="ABU34" s="172"/>
      <c r="ABV34" s="172"/>
      <c r="ABW34" s="172"/>
      <c r="ABX34" s="172"/>
      <c r="ABY34" s="172"/>
      <c r="ABZ34" s="172"/>
      <c r="ACA34" s="172"/>
      <c r="ACB34" s="172"/>
      <c r="ACC34" s="172"/>
      <c r="ACD34" s="172"/>
      <c r="ACE34" s="172"/>
      <c r="ACF34" s="172"/>
      <c r="ACG34" s="172"/>
      <c r="ACH34" s="172"/>
      <c r="ACI34" s="172"/>
      <c r="ACJ34" s="172"/>
      <c r="ACK34" s="172"/>
      <c r="ACL34" s="172"/>
      <c r="ACM34" s="172"/>
      <c r="ACN34" s="172"/>
      <c r="ACO34" s="172"/>
      <c r="ACP34" s="172"/>
      <c r="ACQ34" s="172"/>
      <c r="ACR34" s="172"/>
      <c r="ACS34" s="172"/>
      <c r="ACT34" s="172"/>
      <c r="ACU34" s="172"/>
      <c r="ACV34" s="172"/>
      <c r="ACW34" s="172"/>
      <c r="ACX34" s="172"/>
      <c r="ACY34" s="172"/>
      <c r="ACZ34" s="172"/>
      <c r="ADA34" s="172"/>
      <c r="ADB34" s="172"/>
      <c r="ADC34" s="172"/>
      <c r="ADD34" s="172"/>
      <c r="ADE34" s="172"/>
      <c r="ADF34" s="172"/>
      <c r="ADG34" s="172"/>
      <c r="ADH34" s="172"/>
      <c r="ADI34" s="172"/>
      <c r="ADJ34" s="172"/>
      <c r="ADK34" s="172"/>
      <c r="ADL34" s="172"/>
    </row>
    <row r="35" spans="1:792" ht="14.45" customHeight="1" x14ac:dyDescent="0.2">
      <c r="B35" s="404" t="s">
        <v>356</v>
      </c>
      <c r="C35" s="519">
        <v>0</v>
      </c>
      <c r="D35" s="567"/>
      <c r="E35" s="567"/>
      <c r="F35" s="740" t="e">
        <f>F33*$C$35</f>
        <v>#DIV/0!</v>
      </c>
      <c r="G35" s="740" t="e">
        <f t="shared" ref="G35" si="5">G33*$C$35</f>
        <v>#DIV/0!</v>
      </c>
      <c r="H35" s="740" t="e">
        <f>H33*$C$35</f>
        <v>#DIV/0!</v>
      </c>
      <c r="I35" s="740" t="e">
        <f t="shared" ref="I35" si="6">I33*$C$35</f>
        <v>#DIV/0!</v>
      </c>
      <c r="J35" s="740" t="e">
        <f>J33*$C$35</f>
        <v>#DIV/0!</v>
      </c>
      <c r="K35" s="740" t="e">
        <f t="shared" ref="K35" si="7">K33*$C$35</f>
        <v>#DIV/0!</v>
      </c>
      <c r="L35" s="740" t="e">
        <f>L33*$C$35</f>
        <v>#DIV/0!</v>
      </c>
      <c r="M35" s="740" t="e">
        <f t="shared" ref="M35:W35" si="8">M33*$C$35</f>
        <v>#DIV/0!</v>
      </c>
      <c r="N35" s="740" t="e">
        <f t="shared" si="8"/>
        <v>#DIV/0!</v>
      </c>
      <c r="O35" s="740" t="e">
        <f t="shared" si="8"/>
        <v>#DIV/0!</v>
      </c>
      <c r="P35" s="740" t="e">
        <f t="shared" si="8"/>
        <v>#DIV/0!</v>
      </c>
      <c r="Q35" s="740" t="e">
        <f t="shared" si="8"/>
        <v>#DIV/0!</v>
      </c>
      <c r="R35" s="740" t="e">
        <f t="shared" si="8"/>
        <v>#DIV/0!</v>
      </c>
      <c r="S35" s="740" t="e">
        <f t="shared" si="8"/>
        <v>#DIV/0!</v>
      </c>
      <c r="T35" s="740" t="e">
        <f t="shared" si="8"/>
        <v>#DIV/0!</v>
      </c>
      <c r="U35" s="740" t="e">
        <f t="shared" si="8"/>
        <v>#DIV/0!</v>
      </c>
      <c r="V35" s="740" t="e">
        <f t="shared" si="8"/>
        <v>#DIV/0!</v>
      </c>
      <c r="W35" s="740" t="e">
        <f t="shared" si="8"/>
        <v>#DIV/0!</v>
      </c>
    </row>
    <row r="36" spans="1:792" ht="15.75" x14ac:dyDescent="0.25">
      <c r="B36" s="835" t="s">
        <v>417</v>
      </c>
      <c r="C36" s="836"/>
      <c r="D36" s="567"/>
      <c r="E36" s="567"/>
      <c r="F36" s="535" t="e">
        <f>F33+F35</f>
        <v>#DIV/0!</v>
      </c>
      <c r="G36" s="535" t="e">
        <f t="shared" ref="G36" si="9">G33+G35</f>
        <v>#DIV/0!</v>
      </c>
      <c r="H36" s="535" t="e">
        <f>H33+H35</f>
        <v>#DIV/0!</v>
      </c>
      <c r="I36" s="535" t="e">
        <f t="shared" ref="I36" si="10">I33+I35</f>
        <v>#DIV/0!</v>
      </c>
      <c r="J36" s="535" t="e">
        <f>J33+J35</f>
        <v>#DIV/0!</v>
      </c>
      <c r="K36" s="535" t="e">
        <f t="shared" ref="K36" si="11">K33+K35</f>
        <v>#DIV/0!</v>
      </c>
      <c r="L36" s="535" t="e">
        <f>L33+L35</f>
        <v>#DIV/0!</v>
      </c>
      <c r="M36" s="535" t="e">
        <f t="shared" ref="M36:W36" si="12">M33+M35</f>
        <v>#DIV/0!</v>
      </c>
      <c r="N36" s="535" t="e">
        <f t="shared" si="12"/>
        <v>#DIV/0!</v>
      </c>
      <c r="O36" s="535" t="e">
        <f t="shared" si="12"/>
        <v>#DIV/0!</v>
      </c>
      <c r="P36" s="535" t="e">
        <f t="shared" si="12"/>
        <v>#DIV/0!</v>
      </c>
      <c r="Q36" s="535" t="e">
        <f t="shared" si="12"/>
        <v>#DIV/0!</v>
      </c>
      <c r="R36" s="535" t="e">
        <f t="shared" si="12"/>
        <v>#DIV/0!</v>
      </c>
      <c r="S36" s="535" t="e">
        <f t="shared" si="12"/>
        <v>#DIV/0!</v>
      </c>
      <c r="T36" s="535" t="e">
        <f t="shared" si="12"/>
        <v>#DIV/0!</v>
      </c>
      <c r="U36" s="535" t="e">
        <f t="shared" si="12"/>
        <v>#DIV/0!</v>
      </c>
      <c r="V36" s="535" t="e">
        <f t="shared" si="12"/>
        <v>#DIV/0!</v>
      </c>
      <c r="W36" s="535" t="e">
        <f t="shared" si="12"/>
        <v>#DIV/0!</v>
      </c>
    </row>
    <row r="37" spans="1:792" ht="15.75" x14ac:dyDescent="0.25">
      <c r="B37" s="835" t="s">
        <v>429</v>
      </c>
      <c r="C37" s="836"/>
      <c r="E37" s="159"/>
      <c r="F37" s="857" t="e">
        <f>SUM(F36:G36)</f>
        <v>#DIV/0!</v>
      </c>
      <c r="G37" s="858"/>
      <c r="H37" s="857" t="e">
        <f t="shared" ref="H37" si="13">SUM(H36:I36)</f>
        <v>#DIV/0!</v>
      </c>
      <c r="I37" s="858"/>
      <c r="J37" s="857" t="e">
        <f t="shared" ref="J37" si="14">SUM(J36:K36)</f>
        <v>#DIV/0!</v>
      </c>
      <c r="K37" s="858"/>
      <c r="L37" s="857" t="e">
        <f t="shared" ref="L37:V37" si="15">SUM(L36:M36)</f>
        <v>#DIV/0!</v>
      </c>
      <c r="M37" s="858"/>
      <c r="N37" s="857" t="e">
        <f t="shared" si="15"/>
        <v>#DIV/0!</v>
      </c>
      <c r="O37" s="858"/>
      <c r="P37" s="857" t="e">
        <f t="shared" si="15"/>
        <v>#DIV/0!</v>
      </c>
      <c r="Q37" s="858"/>
      <c r="R37" s="857" t="e">
        <f t="shared" si="15"/>
        <v>#DIV/0!</v>
      </c>
      <c r="S37" s="858"/>
      <c r="T37" s="857" t="e">
        <f t="shared" si="15"/>
        <v>#DIV/0!</v>
      </c>
      <c r="U37" s="858"/>
      <c r="V37" s="857" t="e">
        <f t="shared" si="15"/>
        <v>#DIV/0!</v>
      </c>
      <c r="W37" s="858"/>
    </row>
    <row r="38" spans="1:792" ht="15.75" x14ac:dyDescent="0.25">
      <c r="B38" s="177"/>
      <c r="C38" s="177"/>
      <c r="E38" s="159"/>
      <c r="F38" s="177"/>
      <c r="G38" s="186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</row>
    <row r="39" spans="1:792" ht="15.75" x14ac:dyDescent="0.25">
      <c r="F39" s="177"/>
      <c r="G39" s="186"/>
      <c r="H39" s="406"/>
      <c r="I39" s="406"/>
      <c r="J39" s="406"/>
      <c r="K39" s="406"/>
      <c r="L39" s="406"/>
      <c r="M39" s="406"/>
    </row>
    <row r="40" spans="1:792" ht="15.75" x14ac:dyDescent="0.25">
      <c r="F40" s="177"/>
      <c r="G40" s="186"/>
      <c r="H40" s="406"/>
      <c r="I40" s="406"/>
      <c r="J40" s="406"/>
      <c r="K40" s="406"/>
      <c r="L40" s="406"/>
      <c r="M40" s="406"/>
    </row>
    <row r="41" spans="1:792" ht="15.75" x14ac:dyDescent="0.25">
      <c r="D41" s="179"/>
      <c r="F41" s="177"/>
      <c r="G41" s="186"/>
      <c r="H41" s="406"/>
      <c r="I41" s="406"/>
      <c r="J41" s="406"/>
      <c r="K41" s="406"/>
      <c r="L41" s="406"/>
      <c r="M41" s="406"/>
    </row>
    <row r="42" spans="1:792" ht="15.75" x14ac:dyDescent="0.25">
      <c r="D42" s="180"/>
      <c r="F42" s="177"/>
      <c r="G42" s="186"/>
      <c r="H42" s="406"/>
      <c r="I42" s="406"/>
      <c r="J42" s="406"/>
      <c r="K42" s="406"/>
      <c r="L42" s="406"/>
      <c r="M42" s="406"/>
    </row>
    <row r="43" spans="1:792" ht="15.75" x14ac:dyDescent="0.25">
      <c r="D43" s="180"/>
      <c r="F43" s="177"/>
      <c r="G43" s="186"/>
      <c r="H43" s="406"/>
      <c r="I43" s="406"/>
      <c r="J43" s="406"/>
      <c r="K43" s="406"/>
      <c r="L43" s="406"/>
      <c r="M43" s="406"/>
      <c r="R43" s="172"/>
    </row>
    <row r="44" spans="1:792" ht="14.25" customHeight="1" x14ac:dyDescent="0.25">
      <c r="D44" s="180"/>
      <c r="F44" s="177"/>
      <c r="G44" s="186"/>
      <c r="H44" s="406"/>
      <c r="I44" s="406"/>
      <c r="J44" s="406"/>
      <c r="K44" s="406"/>
      <c r="L44" s="406"/>
      <c r="M44" s="406"/>
    </row>
    <row r="45" spans="1:792" ht="15.75" x14ac:dyDescent="0.25">
      <c r="B45" s="181"/>
      <c r="C45" s="181"/>
      <c r="D45" s="180"/>
      <c r="F45" s="177"/>
      <c r="G45" s="186"/>
      <c r="H45" s="406"/>
      <c r="I45" s="406"/>
      <c r="J45" s="406"/>
      <c r="K45" s="406"/>
      <c r="L45" s="406"/>
      <c r="M45" s="406"/>
    </row>
    <row r="46" spans="1:792" ht="15.75" x14ac:dyDescent="0.25">
      <c r="D46" s="180"/>
      <c r="F46" s="177"/>
      <c r="G46" s="186"/>
      <c r="H46" s="406"/>
      <c r="I46" s="406"/>
      <c r="J46" s="406"/>
      <c r="K46" s="406"/>
      <c r="L46" s="406"/>
      <c r="M46" s="406"/>
    </row>
    <row r="47" spans="1:792" ht="15.75" x14ac:dyDescent="0.25">
      <c r="D47" s="180"/>
      <c r="F47" s="177"/>
      <c r="G47" s="186"/>
      <c r="H47" s="406"/>
      <c r="I47" s="406"/>
      <c r="J47" s="406"/>
      <c r="K47" s="406"/>
      <c r="L47" s="406"/>
      <c r="M47" s="406"/>
    </row>
    <row r="48" spans="1:792" ht="15.75" x14ac:dyDescent="0.25">
      <c r="A48" s="182"/>
      <c r="F48" s="177"/>
      <c r="G48" s="186"/>
      <c r="H48" s="406"/>
      <c r="I48" s="406"/>
      <c r="J48" s="406"/>
      <c r="K48" s="406"/>
      <c r="L48" s="406"/>
      <c r="M48" s="406"/>
      <c r="R48" s="170"/>
    </row>
    <row r="49" spans="1:18" ht="15.75" x14ac:dyDescent="0.25">
      <c r="A49" s="182"/>
      <c r="F49" s="177"/>
      <c r="G49" s="186"/>
      <c r="H49" s="406"/>
      <c r="I49" s="406"/>
      <c r="J49" s="406"/>
      <c r="K49" s="406"/>
      <c r="L49" s="406"/>
      <c r="M49" s="406"/>
      <c r="R49" s="170"/>
    </row>
    <row r="50" spans="1:18" ht="12.75" customHeight="1" x14ac:dyDescent="0.25">
      <c r="F50" s="177"/>
      <c r="G50" s="186"/>
      <c r="H50" s="406"/>
      <c r="I50" s="406"/>
      <c r="J50" s="406"/>
      <c r="K50" s="406"/>
      <c r="L50" s="406"/>
      <c r="M50" s="406"/>
      <c r="R50" s="170"/>
    </row>
    <row r="51" spans="1:18" ht="12.75" customHeight="1" x14ac:dyDescent="0.25">
      <c r="F51" s="177"/>
      <c r="G51" s="186"/>
      <c r="H51" s="406"/>
      <c r="I51" s="406"/>
      <c r="J51" s="406"/>
      <c r="K51" s="406"/>
      <c r="L51" s="406"/>
      <c r="M51" s="406"/>
    </row>
    <row r="52" spans="1:18" ht="12.75" customHeight="1" x14ac:dyDescent="0.25">
      <c r="F52" s="177"/>
      <c r="G52" s="186"/>
      <c r="H52" s="406"/>
      <c r="I52" s="406"/>
      <c r="J52" s="406"/>
      <c r="K52" s="406"/>
      <c r="L52" s="406"/>
      <c r="M52" s="406"/>
    </row>
    <row r="53" spans="1:18" ht="12.75" customHeight="1" x14ac:dyDescent="0.25">
      <c r="F53" s="177"/>
      <c r="G53" s="186"/>
      <c r="H53" s="406"/>
      <c r="I53" s="406"/>
      <c r="J53" s="406"/>
      <c r="K53" s="406"/>
      <c r="L53" s="406"/>
      <c r="M53" s="406"/>
    </row>
    <row r="54" spans="1:18" ht="12.75" customHeight="1" x14ac:dyDescent="0.25">
      <c r="F54" s="177"/>
      <c r="G54" s="186"/>
      <c r="H54" s="406"/>
      <c r="I54" s="406"/>
      <c r="J54" s="406"/>
      <c r="K54" s="406"/>
      <c r="L54" s="406"/>
      <c r="M54" s="406"/>
    </row>
    <row r="55" spans="1:18" ht="15.75" x14ac:dyDescent="0.25">
      <c r="F55" s="177"/>
      <c r="G55" s="186"/>
      <c r="H55" s="406"/>
      <c r="I55" s="406"/>
      <c r="J55" s="406"/>
      <c r="K55" s="406"/>
      <c r="L55" s="406"/>
      <c r="M55" s="406"/>
    </row>
    <row r="56" spans="1:18" ht="12.75" customHeight="1" x14ac:dyDescent="0.25">
      <c r="A56" s="183"/>
      <c r="F56" s="177"/>
      <c r="G56" s="186"/>
      <c r="H56" s="406"/>
      <c r="I56" s="406"/>
      <c r="J56" s="406"/>
      <c r="K56" s="406"/>
      <c r="L56" s="406"/>
      <c r="M56" s="406"/>
    </row>
    <row r="57" spans="1:18" x14ac:dyDescent="0.2">
      <c r="A57" s="183"/>
    </row>
    <row r="58" spans="1:18" ht="12.75" customHeight="1" x14ac:dyDescent="0.2">
      <c r="A58" s="184"/>
    </row>
    <row r="59" spans="1:18" x14ac:dyDescent="0.2">
      <c r="A59" s="183"/>
    </row>
    <row r="60" spans="1:18" x14ac:dyDescent="0.2">
      <c r="A60" s="183"/>
    </row>
  </sheetData>
  <mergeCells count="55">
    <mergeCell ref="R10:S10"/>
    <mergeCell ref="T10:U10"/>
    <mergeCell ref="V10:W10"/>
    <mergeCell ref="R37:S37"/>
    <mergeCell ref="T37:U37"/>
    <mergeCell ref="V37:W37"/>
    <mergeCell ref="L7:Q7"/>
    <mergeCell ref="R7:W7"/>
    <mergeCell ref="R8:S8"/>
    <mergeCell ref="T8:U8"/>
    <mergeCell ref="V8:W8"/>
    <mergeCell ref="P8:Q8"/>
    <mergeCell ref="B37:C37"/>
    <mergeCell ref="J37:K37"/>
    <mergeCell ref="L37:M37"/>
    <mergeCell ref="N37:O37"/>
    <mergeCell ref="P37:Q37"/>
    <mergeCell ref="F37:G37"/>
    <mergeCell ref="H37:I37"/>
    <mergeCell ref="P10:Q10"/>
    <mergeCell ref="F8:G8"/>
    <mergeCell ref="H8:I8"/>
    <mergeCell ref="J8:K8"/>
    <mergeCell ref="L8:M8"/>
    <mergeCell ref="N8:O8"/>
    <mergeCell ref="F10:G10"/>
    <mergeCell ref="H10:I10"/>
    <mergeCell ref="J10:K10"/>
    <mergeCell ref="L10:M10"/>
    <mergeCell ref="N10:O10"/>
    <mergeCell ref="D8:E8"/>
    <mergeCell ref="A1:B1"/>
    <mergeCell ref="C1:G1"/>
    <mergeCell ref="B21:C21"/>
    <mergeCell ref="B22:C22"/>
    <mergeCell ref="B18:C18"/>
    <mergeCell ref="B12:C12"/>
    <mergeCell ref="B14:C14"/>
    <mergeCell ref="B15:C15"/>
    <mergeCell ref="B16:C16"/>
    <mergeCell ref="B17:C17"/>
    <mergeCell ref="B20:C20"/>
    <mergeCell ref="F7:K7"/>
    <mergeCell ref="B32:C32"/>
    <mergeCell ref="B33:C33"/>
    <mergeCell ref="B36:C36"/>
    <mergeCell ref="B29:C29"/>
    <mergeCell ref="B30:C30"/>
    <mergeCell ref="B31:C31"/>
    <mergeCell ref="B26:C26"/>
    <mergeCell ref="B27:C27"/>
    <mergeCell ref="B28:C28"/>
    <mergeCell ref="B23:C23"/>
    <mergeCell ref="B24:C24"/>
    <mergeCell ref="B25:C25"/>
  </mergeCells>
  <phoneticPr fontId="27" type="noConversion"/>
  <pageMargins left="0.7" right="0.7" top="0.78740157499999996" bottom="0.78740157499999996" header="0.3" footer="0.3"/>
  <pageSetup paperSize="8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59"/>
  <sheetViews>
    <sheetView showGridLines="0" topLeftCell="A35" zoomScaleNormal="100" zoomScaleSheetLayoutView="130" workbookViewId="0">
      <selection activeCell="T37" sqref="T37"/>
    </sheetView>
  </sheetViews>
  <sheetFormatPr baseColWidth="10" defaultColWidth="12" defaultRowHeight="14.25" x14ac:dyDescent="0.2"/>
  <cols>
    <col min="1" max="1" width="2.5703125" style="507" customWidth="1"/>
    <col min="2" max="2" width="19.85546875" style="507" customWidth="1"/>
    <col min="3" max="3" width="19.42578125" style="507" customWidth="1"/>
    <col min="4" max="4" width="9.28515625" style="507" customWidth="1"/>
    <col min="5" max="5" width="13.5703125" style="507" customWidth="1"/>
    <col min="6" max="6" width="9.28515625" style="507" customWidth="1"/>
    <col min="7" max="7" width="10.42578125" style="507" bestFit="1" customWidth="1"/>
    <col min="8" max="8" width="9.28515625" style="507" customWidth="1"/>
    <col min="9" max="9" width="10.140625" style="507" bestFit="1" customWidth="1"/>
    <col min="10" max="10" width="14.42578125" style="507" customWidth="1"/>
    <col min="11" max="11" width="10.140625" style="507" bestFit="1" customWidth="1"/>
    <col min="12" max="12" width="9.28515625" style="507" customWidth="1"/>
    <col min="13" max="13" width="10.42578125" style="507" bestFit="1" customWidth="1"/>
    <col min="14" max="14" width="9.28515625" style="507" customWidth="1"/>
    <col min="15" max="15" width="10.42578125" style="507" bestFit="1" customWidth="1"/>
    <col min="16" max="16" width="14.42578125" style="587" customWidth="1"/>
    <col min="17" max="17" width="10.140625" style="587" bestFit="1" customWidth="1"/>
    <col min="18" max="18" width="9.28515625" style="587" customWidth="1"/>
    <col min="19" max="19" width="10.42578125" style="587" bestFit="1" customWidth="1"/>
    <col min="20" max="20" width="10.42578125" style="587" customWidth="1"/>
    <col min="21" max="21" width="10.42578125" style="587" bestFit="1" customWidth="1"/>
    <col min="22" max="16384" width="12" style="507"/>
  </cols>
  <sheetData>
    <row r="1" spans="2:21" ht="18" x14ac:dyDescent="0.25">
      <c r="B1" s="867" t="s">
        <v>414</v>
      </c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868"/>
      <c r="P1" s="868"/>
      <c r="Q1" s="868"/>
      <c r="R1" s="868"/>
      <c r="S1" s="868"/>
      <c r="T1" s="868"/>
      <c r="U1" s="868"/>
    </row>
    <row r="3" spans="2:21" ht="15" customHeight="1" x14ac:dyDescent="0.2">
      <c r="B3" s="922" t="s">
        <v>415</v>
      </c>
      <c r="C3" s="922"/>
      <c r="E3" s="923"/>
      <c r="F3" s="924"/>
      <c r="G3" s="925"/>
      <c r="O3" s="581"/>
      <c r="U3" s="581"/>
    </row>
    <row r="4" spans="2:21" ht="15" x14ac:dyDescent="0.2">
      <c r="B4" s="538" t="s">
        <v>442</v>
      </c>
      <c r="C4" s="530"/>
      <c r="E4" s="575" t="s">
        <v>537</v>
      </c>
      <c r="F4" s="920" t="s">
        <v>538</v>
      </c>
      <c r="G4" s="920"/>
      <c r="O4" s="581"/>
      <c r="U4" s="581"/>
    </row>
    <row r="5" spans="2:21" ht="15" x14ac:dyDescent="0.25">
      <c r="B5" s="538" t="s">
        <v>172</v>
      </c>
      <c r="C5" s="529">
        <v>365</v>
      </c>
      <c r="E5" s="575"/>
      <c r="F5" s="921"/>
      <c r="G5" s="921"/>
    </row>
    <row r="6" spans="2:21" ht="15" x14ac:dyDescent="0.25">
      <c r="B6" s="538" t="s">
        <v>405</v>
      </c>
      <c r="C6" s="531"/>
      <c r="E6" s="575"/>
      <c r="F6" s="921"/>
      <c r="G6" s="921"/>
    </row>
    <row r="7" spans="2:21" ht="15" x14ac:dyDescent="0.25">
      <c r="B7" s="538" t="s">
        <v>124</v>
      </c>
      <c r="C7" s="583">
        <f>C6*C5</f>
        <v>0</v>
      </c>
    </row>
    <row r="8" spans="2:21" ht="15" x14ac:dyDescent="0.25">
      <c r="B8" s="575" t="s">
        <v>441</v>
      </c>
      <c r="C8" s="584">
        <f>C4*C5*C6</f>
        <v>0</v>
      </c>
      <c r="D8" s="510"/>
      <c r="E8" s="510"/>
      <c r="F8" s="510"/>
      <c r="G8" s="510"/>
    </row>
    <row r="9" spans="2:21" s="574" customFormat="1" ht="15" x14ac:dyDescent="0.2">
      <c r="B9" s="575" t="s">
        <v>160</v>
      </c>
      <c r="C9" s="582"/>
      <c r="D9" s="576"/>
      <c r="P9" s="587"/>
      <c r="Q9" s="587"/>
      <c r="R9" s="587"/>
      <c r="S9" s="587"/>
      <c r="T9" s="587"/>
      <c r="U9" s="587"/>
    </row>
    <row r="11" spans="2:21" s="510" customFormat="1" ht="15" x14ac:dyDescent="0.2">
      <c r="B11" s="865" t="s">
        <v>418</v>
      </c>
      <c r="C11" s="866"/>
      <c r="D11" s="866"/>
      <c r="E11" s="866"/>
      <c r="F11" s="866"/>
      <c r="G11" s="866"/>
      <c r="H11" s="866"/>
      <c r="I11" s="866"/>
      <c r="J11" s="866"/>
      <c r="K11" s="866"/>
      <c r="L11" s="866"/>
      <c r="M11" s="866"/>
      <c r="N11" s="866"/>
      <c r="O11" s="866"/>
      <c r="P11" s="866"/>
      <c r="Q11" s="866"/>
      <c r="R11" s="866"/>
      <c r="S11" s="866"/>
      <c r="T11" s="866"/>
      <c r="U11" s="866"/>
    </row>
    <row r="12" spans="2:21" s="510" customFormat="1" ht="15" thickBot="1" x14ac:dyDescent="0.25">
      <c r="P12" s="587"/>
      <c r="Q12" s="587"/>
      <c r="R12" s="587"/>
      <c r="S12" s="587"/>
      <c r="T12" s="587"/>
      <c r="U12" s="587"/>
    </row>
    <row r="13" spans="2:21" s="511" customFormat="1" ht="38.1" customHeight="1" thickBot="1" x14ac:dyDescent="0.25">
      <c r="B13" s="870" t="s">
        <v>428</v>
      </c>
      <c r="C13" s="871"/>
      <c r="D13" s="879" t="s">
        <v>420</v>
      </c>
      <c r="E13" s="880"/>
      <c r="F13" s="879" t="s">
        <v>412</v>
      </c>
      <c r="G13" s="880"/>
    </row>
    <row r="14" spans="2:21" ht="14.45" customHeight="1" thickBot="1" x14ac:dyDescent="0.25">
      <c r="B14" s="917" t="s">
        <v>406</v>
      </c>
      <c r="C14" s="918"/>
      <c r="D14" s="918"/>
      <c r="E14" s="919"/>
      <c r="F14" s="911">
        <v>2.1499999999999998E-2</v>
      </c>
      <c r="G14" s="912"/>
    </row>
    <row r="15" spans="2:21" x14ac:dyDescent="0.2">
      <c r="B15" s="885" t="s">
        <v>40</v>
      </c>
      <c r="C15" s="886"/>
      <c r="D15" s="907"/>
      <c r="E15" s="908"/>
      <c r="F15" s="913">
        <f>D15*(1+$F$14)</f>
        <v>0</v>
      </c>
      <c r="G15" s="914"/>
    </row>
    <row r="16" spans="2:21" x14ac:dyDescent="0.2">
      <c r="B16" s="887" t="s">
        <v>42</v>
      </c>
      <c r="C16" s="888"/>
      <c r="D16" s="909"/>
      <c r="E16" s="910"/>
      <c r="F16" s="915">
        <f>D16*(1+$F$14)</f>
        <v>0</v>
      </c>
      <c r="G16" s="916"/>
    </row>
    <row r="17" spans="2:21" x14ac:dyDescent="0.2">
      <c r="B17" s="889" t="s">
        <v>407</v>
      </c>
      <c r="C17" s="890"/>
      <c r="D17" s="909"/>
      <c r="E17" s="910"/>
      <c r="F17" s="915">
        <f>D17*(1+$F$14)</f>
        <v>0</v>
      </c>
      <c r="G17" s="916"/>
    </row>
    <row r="18" spans="2:21" ht="15" thickBot="1" x14ac:dyDescent="0.25">
      <c r="B18" s="527" t="s">
        <v>408</v>
      </c>
      <c r="C18" s="528"/>
      <c r="D18" s="893"/>
      <c r="E18" s="894"/>
      <c r="F18" s="881">
        <f>D18*(1+$F$14)</f>
        <v>0</v>
      </c>
      <c r="G18" s="882"/>
      <c r="H18" s="509"/>
      <c r="I18" s="508"/>
    </row>
    <row r="19" spans="2:21" ht="14.45" customHeight="1" thickBot="1" x14ac:dyDescent="0.25">
      <c r="B19" s="872" t="s">
        <v>409</v>
      </c>
      <c r="C19" s="873"/>
      <c r="D19" s="873"/>
      <c r="E19" s="873"/>
      <c r="F19" s="873"/>
      <c r="G19" s="874"/>
    </row>
    <row r="20" spans="2:21" x14ac:dyDescent="0.2">
      <c r="B20" s="891" t="str">
        <f>"Betreuung (FKQ=" &amp;TEXT($C$9,"0,00%")&amp;")"</f>
        <v>Betreuung (FKQ=0,00%)</v>
      </c>
      <c r="C20" s="892"/>
      <c r="D20" s="895"/>
      <c r="E20" s="896"/>
      <c r="F20" s="899">
        <f>D20*(1+$F$14)</f>
        <v>0</v>
      </c>
      <c r="G20" s="900"/>
    </row>
    <row r="21" spans="2:21" ht="15" thickBot="1" x14ac:dyDescent="0.25">
      <c r="B21" s="512" t="s">
        <v>539</v>
      </c>
      <c r="C21" s="526"/>
      <c r="D21" s="893"/>
      <c r="E21" s="894"/>
      <c r="F21" s="881"/>
      <c r="G21" s="882"/>
    </row>
    <row r="22" spans="2:21" x14ac:dyDescent="0.2">
      <c r="D22" s="510"/>
      <c r="E22" s="510"/>
    </row>
    <row r="24" spans="2:21" ht="15" x14ac:dyDescent="0.2">
      <c r="B24" s="865" t="s">
        <v>419</v>
      </c>
      <c r="C24" s="866"/>
      <c r="D24" s="866"/>
      <c r="E24" s="866"/>
      <c r="F24" s="866"/>
      <c r="G24" s="866"/>
      <c r="H24" s="866"/>
      <c r="I24" s="866"/>
      <c r="J24" s="866"/>
      <c r="K24" s="866"/>
      <c r="L24" s="866"/>
      <c r="M24" s="866"/>
      <c r="N24" s="866"/>
      <c r="O24" s="866"/>
      <c r="P24" s="866"/>
      <c r="Q24" s="866"/>
      <c r="R24" s="866"/>
      <c r="S24" s="866"/>
      <c r="T24" s="866"/>
      <c r="U24" s="866"/>
    </row>
    <row r="25" spans="2:21" s="587" customFormat="1" ht="15.75" thickBot="1" x14ac:dyDescent="0.25">
      <c r="B25" s="595"/>
      <c r="C25" s="595"/>
      <c r="D25" s="595"/>
      <c r="E25" s="595"/>
      <c r="F25" s="595"/>
      <c r="G25" s="595"/>
      <c r="H25" s="595"/>
      <c r="I25" s="595"/>
      <c r="J25" s="595"/>
      <c r="K25" s="595"/>
      <c r="L25" s="595"/>
      <c r="M25" s="595"/>
      <c r="N25" s="595"/>
      <c r="O25" s="595"/>
      <c r="P25" s="596"/>
    </row>
    <row r="26" spans="2:21" s="587" customFormat="1" ht="15.75" thickBot="1" x14ac:dyDescent="0.25">
      <c r="B26" s="595"/>
      <c r="C26" s="595"/>
      <c r="D26" s="595"/>
      <c r="E26" s="595"/>
      <c r="F26" s="595"/>
      <c r="G26" s="595"/>
      <c r="H26" s="595"/>
      <c r="I26" s="595"/>
      <c r="J26" s="597" t="str">
        <f>Entgeltberechnung!L6</f>
        <v>Förderschwerpunkt:</v>
      </c>
      <c r="K26" s="598"/>
      <c r="L26" s="599">
        <f>Entgeltberechnung!N6</f>
        <v>0</v>
      </c>
      <c r="M26" s="595"/>
      <c r="N26" s="595"/>
      <c r="O26" s="595"/>
      <c r="P26" s="596"/>
    </row>
    <row r="27" spans="2:21" s="510" customFormat="1" ht="15" thickBot="1" x14ac:dyDescent="0.25">
      <c r="P27" s="587"/>
      <c r="Q27" s="587"/>
      <c r="R27" s="587"/>
      <c r="S27" s="587"/>
      <c r="T27" s="587"/>
      <c r="U27" s="587"/>
    </row>
    <row r="28" spans="2:21" s="587" customFormat="1" ht="15.75" thickBot="1" x14ac:dyDescent="0.3">
      <c r="D28" s="904" t="s">
        <v>443</v>
      </c>
      <c r="E28" s="905"/>
      <c r="F28" s="905"/>
      <c r="G28" s="905"/>
      <c r="H28" s="905"/>
      <c r="I28" s="906"/>
      <c r="J28" s="901" t="s">
        <v>465</v>
      </c>
      <c r="K28" s="902"/>
      <c r="L28" s="902"/>
      <c r="M28" s="902"/>
      <c r="N28" s="902"/>
      <c r="O28" s="903"/>
      <c r="P28" s="904" t="s">
        <v>464</v>
      </c>
      <c r="Q28" s="905"/>
      <c r="R28" s="905"/>
      <c r="S28" s="905"/>
      <c r="T28" s="905"/>
      <c r="U28" s="906"/>
    </row>
    <row r="29" spans="2:21" s="510" customFormat="1" ht="26.25" thickBot="1" x14ac:dyDescent="0.25">
      <c r="D29" s="544" t="s">
        <v>422</v>
      </c>
      <c r="E29" s="545" t="s">
        <v>421</v>
      </c>
      <c r="F29" s="544" t="s">
        <v>422</v>
      </c>
      <c r="G29" s="545" t="s">
        <v>421</v>
      </c>
      <c r="H29" s="544" t="s">
        <v>422</v>
      </c>
      <c r="I29" s="545" t="s">
        <v>421</v>
      </c>
      <c r="J29" s="544" t="s">
        <v>422</v>
      </c>
      <c r="K29" s="545" t="s">
        <v>421</v>
      </c>
      <c r="L29" s="544" t="s">
        <v>422</v>
      </c>
      <c r="M29" s="545" t="s">
        <v>421</v>
      </c>
      <c r="N29" s="544" t="s">
        <v>422</v>
      </c>
      <c r="O29" s="545" t="s">
        <v>421</v>
      </c>
      <c r="P29" s="544" t="s">
        <v>422</v>
      </c>
      <c r="Q29" s="545" t="s">
        <v>421</v>
      </c>
      <c r="R29" s="544" t="s">
        <v>422</v>
      </c>
      <c r="S29" s="545" t="s">
        <v>421</v>
      </c>
      <c r="T29" s="544" t="s">
        <v>422</v>
      </c>
      <c r="U29" s="545" t="s">
        <v>421</v>
      </c>
    </row>
    <row r="30" spans="2:21" ht="15" thickBot="1" x14ac:dyDescent="0.25">
      <c r="B30" s="726" t="str">
        <f>"Personengruppen bei "&amp;C4&amp; " Plätzen"</f>
        <v>Personengruppen bei  Plätzen</v>
      </c>
      <c r="C30" s="727"/>
      <c r="D30" s="877" t="s">
        <v>399</v>
      </c>
      <c r="E30" s="878"/>
      <c r="F30" s="875" t="s">
        <v>444</v>
      </c>
      <c r="G30" s="876"/>
      <c r="H30" s="875" t="s">
        <v>445</v>
      </c>
      <c r="I30" s="876"/>
      <c r="J30" s="877" t="s">
        <v>399</v>
      </c>
      <c r="K30" s="878"/>
      <c r="L30" s="875" t="s">
        <v>444</v>
      </c>
      <c r="M30" s="876"/>
      <c r="N30" s="875" t="s">
        <v>445</v>
      </c>
      <c r="O30" s="876"/>
      <c r="P30" s="877" t="s">
        <v>399</v>
      </c>
      <c r="Q30" s="878"/>
      <c r="R30" s="875" t="s">
        <v>444</v>
      </c>
      <c r="S30" s="876"/>
      <c r="T30" s="875" t="s">
        <v>445</v>
      </c>
      <c r="U30" s="876"/>
    </row>
    <row r="31" spans="2:21" ht="14.45" customHeight="1" thickBot="1" x14ac:dyDescent="0.25">
      <c r="B31" s="541" t="s">
        <v>406</v>
      </c>
      <c r="C31" s="542"/>
      <c r="D31" s="541"/>
      <c r="E31" s="543"/>
      <c r="F31" s="541"/>
      <c r="G31" s="543"/>
      <c r="H31" s="541"/>
      <c r="I31" s="543"/>
      <c r="J31" s="541"/>
      <c r="K31" s="543"/>
      <c r="L31" s="541"/>
      <c r="M31" s="543"/>
      <c r="N31" s="541"/>
      <c r="O31" s="543"/>
      <c r="P31" s="541"/>
      <c r="Q31" s="543"/>
      <c r="R31" s="541"/>
      <c r="S31" s="543"/>
      <c r="T31" s="541"/>
      <c r="U31" s="543"/>
    </row>
    <row r="32" spans="2:21" x14ac:dyDescent="0.2">
      <c r="B32" s="885" t="s">
        <v>40</v>
      </c>
      <c r="C32" s="886"/>
      <c r="D32" s="546">
        <v>40</v>
      </c>
      <c r="E32" s="547">
        <f>1/D32</f>
        <v>2.5000000000000001E-2</v>
      </c>
      <c r="F32" s="546">
        <f>D32</f>
        <v>40</v>
      </c>
      <c r="G32" s="547">
        <f>1/F32</f>
        <v>2.5000000000000001E-2</v>
      </c>
      <c r="H32" s="546">
        <f>D32</f>
        <v>40</v>
      </c>
      <c r="I32" s="547">
        <f>1/H32</f>
        <v>2.5000000000000001E-2</v>
      </c>
      <c r="J32" s="546">
        <f>H32</f>
        <v>40</v>
      </c>
      <c r="K32" s="547">
        <f>1/J32</f>
        <v>2.5000000000000001E-2</v>
      </c>
      <c r="L32" s="546">
        <f>J32</f>
        <v>40</v>
      </c>
      <c r="M32" s="547">
        <f>1/L32</f>
        <v>2.5000000000000001E-2</v>
      </c>
      <c r="N32" s="546">
        <f>L32</f>
        <v>40</v>
      </c>
      <c r="O32" s="547">
        <f>1/N32</f>
        <v>2.5000000000000001E-2</v>
      </c>
      <c r="P32" s="546">
        <f>N32</f>
        <v>40</v>
      </c>
      <c r="Q32" s="547">
        <f>1/P32</f>
        <v>2.5000000000000001E-2</v>
      </c>
      <c r="R32" s="546">
        <f>P32</f>
        <v>40</v>
      </c>
      <c r="S32" s="547">
        <f>1/R32</f>
        <v>2.5000000000000001E-2</v>
      </c>
      <c r="T32" s="546">
        <f>R32</f>
        <v>40</v>
      </c>
      <c r="U32" s="547">
        <f>1/T32</f>
        <v>2.5000000000000001E-2</v>
      </c>
    </row>
    <row r="33" spans="2:21" ht="14.1" customHeight="1" x14ac:dyDescent="0.2">
      <c r="B33" s="578" t="s">
        <v>42</v>
      </c>
      <c r="C33" s="579"/>
      <c r="D33" s="548">
        <v>50</v>
      </c>
      <c r="E33" s="547">
        <f t="shared" ref="E33:G35" si="0">1/D33</f>
        <v>0.02</v>
      </c>
      <c r="F33" s="548">
        <f>D33</f>
        <v>50</v>
      </c>
      <c r="G33" s="547">
        <f t="shared" si="0"/>
        <v>0.02</v>
      </c>
      <c r="H33" s="548">
        <f>D33</f>
        <v>50</v>
      </c>
      <c r="I33" s="547">
        <f t="shared" ref="I33" si="1">1/H33</f>
        <v>0.02</v>
      </c>
      <c r="J33" s="548">
        <f>H33</f>
        <v>50</v>
      </c>
      <c r="K33" s="547">
        <f t="shared" ref="K33:K35" si="2">1/J33</f>
        <v>0.02</v>
      </c>
      <c r="L33" s="548">
        <f>J33</f>
        <v>50</v>
      </c>
      <c r="M33" s="547">
        <f t="shared" ref="M33:M35" si="3">1/L33</f>
        <v>0.02</v>
      </c>
      <c r="N33" s="548">
        <f>L33</f>
        <v>50</v>
      </c>
      <c r="O33" s="547">
        <f t="shared" ref="O33:O35" si="4">1/N33</f>
        <v>0.02</v>
      </c>
      <c r="P33" s="548">
        <f>N33</f>
        <v>50</v>
      </c>
      <c r="Q33" s="547">
        <f t="shared" ref="Q33:Q35" si="5">1/P33</f>
        <v>0.02</v>
      </c>
      <c r="R33" s="548">
        <f>P33</f>
        <v>50</v>
      </c>
      <c r="S33" s="547">
        <f t="shared" ref="S33:S35" si="6">1/R33</f>
        <v>0.02</v>
      </c>
      <c r="T33" s="548">
        <f>R33</f>
        <v>50</v>
      </c>
      <c r="U33" s="547">
        <f t="shared" ref="U33:U35" si="7">1/T33</f>
        <v>0.02</v>
      </c>
    </row>
    <row r="34" spans="2:21" x14ac:dyDescent="0.2">
      <c r="B34" s="889" t="s">
        <v>407</v>
      </c>
      <c r="C34" s="890"/>
      <c r="D34" s="548">
        <v>28</v>
      </c>
      <c r="E34" s="547">
        <f t="shared" si="0"/>
        <v>3.5714285714285712E-2</v>
      </c>
      <c r="F34" s="548">
        <f>D34</f>
        <v>28</v>
      </c>
      <c r="G34" s="547">
        <f t="shared" si="0"/>
        <v>3.5714285714285712E-2</v>
      </c>
      <c r="H34" s="548">
        <f>D34</f>
        <v>28</v>
      </c>
      <c r="I34" s="547">
        <f t="shared" ref="I34" si="8">1/H34</f>
        <v>3.5714285714285712E-2</v>
      </c>
      <c r="J34" s="548">
        <f>H34</f>
        <v>28</v>
      </c>
      <c r="K34" s="547">
        <f t="shared" si="2"/>
        <v>3.5714285714285712E-2</v>
      </c>
      <c r="L34" s="548">
        <f>J34</f>
        <v>28</v>
      </c>
      <c r="M34" s="547">
        <f t="shared" si="3"/>
        <v>3.5714285714285712E-2</v>
      </c>
      <c r="N34" s="548">
        <f>L34</f>
        <v>28</v>
      </c>
      <c r="O34" s="547">
        <f t="shared" si="4"/>
        <v>3.5714285714285712E-2</v>
      </c>
      <c r="P34" s="548">
        <f>N34</f>
        <v>28</v>
      </c>
      <c r="Q34" s="547">
        <f t="shared" si="5"/>
        <v>3.5714285714285712E-2</v>
      </c>
      <c r="R34" s="548">
        <f>P34</f>
        <v>28</v>
      </c>
      <c r="S34" s="547">
        <f t="shared" si="6"/>
        <v>3.5714285714285712E-2</v>
      </c>
      <c r="T34" s="548">
        <f>R34</f>
        <v>28</v>
      </c>
      <c r="U34" s="547">
        <f t="shared" si="7"/>
        <v>3.5714285714285712E-2</v>
      </c>
    </row>
    <row r="35" spans="2:21" ht="15" thickBot="1" x14ac:dyDescent="0.25">
      <c r="B35" s="536" t="s">
        <v>408</v>
      </c>
      <c r="C35" s="537"/>
      <c r="D35" s="549">
        <v>15</v>
      </c>
      <c r="E35" s="547">
        <f t="shared" si="0"/>
        <v>6.6666666666666666E-2</v>
      </c>
      <c r="F35" s="549">
        <f>D35</f>
        <v>15</v>
      </c>
      <c r="G35" s="547">
        <f t="shared" si="0"/>
        <v>6.6666666666666666E-2</v>
      </c>
      <c r="H35" s="549">
        <f>D35</f>
        <v>15</v>
      </c>
      <c r="I35" s="547">
        <f t="shared" ref="I35" si="9">1/H35</f>
        <v>6.6666666666666666E-2</v>
      </c>
      <c r="J35" s="549">
        <v>12.5</v>
      </c>
      <c r="K35" s="547">
        <f t="shared" si="2"/>
        <v>0.08</v>
      </c>
      <c r="L35" s="549">
        <f>J35</f>
        <v>12.5</v>
      </c>
      <c r="M35" s="547">
        <f t="shared" si="3"/>
        <v>0.08</v>
      </c>
      <c r="N35" s="549">
        <f>L35</f>
        <v>12.5</v>
      </c>
      <c r="O35" s="547">
        <f t="shared" si="4"/>
        <v>0.08</v>
      </c>
      <c r="P35" s="549">
        <v>10</v>
      </c>
      <c r="Q35" s="547">
        <f t="shared" si="5"/>
        <v>0.1</v>
      </c>
      <c r="R35" s="549">
        <f>P35</f>
        <v>10</v>
      </c>
      <c r="S35" s="547">
        <f t="shared" si="6"/>
        <v>0.1</v>
      </c>
      <c r="T35" s="549">
        <f>R35</f>
        <v>10</v>
      </c>
      <c r="U35" s="547">
        <f t="shared" si="7"/>
        <v>0.1</v>
      </c>
    </row>
    <row r="36" spans="2:21" ht="14.45" customHeight="1" thickBot="1" x14ac:dyDescent="0.25">
      <c r="B36" s="541" t="s">
        <v>409</v>
      </c>
      <c r="C36" s="542"/>
      <c r="D36" s="541"/>
      <c r="E36" s="543"/>
      <c r="F36" s="541"/>
      <c r="G36" s="543"/>
      <c r="H36" s="541"/>
      <c r="I36" s="543"/>
      <c r="J36" s="541"/>
      <c r="K36" s="543"/>
      <c r="L36" s="541"/>
      <c r="M36" s="543"/>
      <c r="N36" s="541"/>
      <c r="O36" s="543"/>
      <c r="P36" s="541"/>
      <c r="Q36" s="543"/>
      <c r="R36" s="541"/>
      <c r="S36" s="543"/>
      <c r="T36" s="541"/>
      <c r="U36" s="543"/>
    </row>
    <row r="37" spans="2:21" x14ac:dyDescent="0.2">
      <c r="B37" s="885" t="s">
        <v>404</v>
      </c>
      <c r="C37" s="886"/>
      <c r="D37" s="725"/>
      <c r="E37" s="547" t="str">
        <f>IFERROR(1/D37,"")</f>
        <v/>
      </c>
      <c r="F37" s="725"/>
      <c r="G37" s="547" t="str">
        <f t="shared" ref="G37" si="10">IFERROR(1/F37,"")</f>
        <v/>
      </c>
      <c r="H37" s="725"/>
      <c r="I37" s="547" t="str">
        <f t="shared" ref="I37" si="11">IFERROR(1/H37,"")</f>
        <v/>
      </c>
      <c r="J37" s="725"/>
      <c r="K37" s="547" t="str">
        <f t="shared" ref="K37" si="12">IFERROR(1/J37,"")</f>
        <v/>
      </c>
      <c r="L37" s="725"/>
      <c r="M37" s="547" t="str">
        <f t="shared" ref="M37" si="13">IFERROR(1/L37,"")</f>
        <v/>
      </c>
      <c r="N37" s="725"/>
      <c r="O37" s="547" t="str">
        <f t="shared" ref="O37" si="14">IFERROR(1/N37,"")</f>
        <v/>
      </c>
      <c r="P37" s="725"/>
      <c r="Q37" s="547" t="str">
        <f t="shared" ref="Q37" si="15">IFERROR(1/P37,"")</f>
        <v/>
      </c>
      <c r="R37" s="725"/>
      <c r="S37" s="547" t="str">
        <f t="shared" ref="S37" si="16">IFERROR(1/R37,"")</f>
        <v/>
      </c>
      <c r="T37" s="725"/>
      <c r="U37" s="547" t="str">
        <f t="shared" ref="U37" si="17">IFERROR(1/T37,"")</f>
        <v/>
      </c>
    </row>
    <row r="38" spans="2:21" ht="15" thickBot="1" x14ac:dyDescent="0.25">
      <c r="B38" s="580" t="s">
        <v>540</v>
      </c>
      <c r="C38" s="572" t="str">
        <f>$F$4</f>
        <v>nein</v>
      </c>
      <c r="D38" s="549"/>
      <c r="E38" s="550"/>
      <c r="F38" s="549"/>
      <c r="G38" s="550"/>
      <c r="H38" s="549"/>
      <c r="I38" s="550"/>
      <c r="J38" s="549"/>
      <c r="K38" s="550"/>
      <c r="L38" s="549"/>
      <c r="M38" s="550"/>
      <c r="N38" s="549"/>
      <c r="O38" s="550"/>
      <c r="P38" s="549"/>
      <c r="Q38" s="550"/>
      <c r="R38" s="549"/>
      <c r="S38" s="550"/>
      <c r="T38" s="549"/>
      <c r="U38" s="550"/>
    </row>
    <row r="39" spans="2:21" ht="15.75" thickBot="1" x14ac:dyDescent="0.25">
      <c r="B39" s="897" t="s">
        <v>423</v>
      </c>
      <c r="C39" s="898"/>
      <c r="D39" s="551" t="str">
        <f>IF(D37="","",1/E39)</f>
        <v/>
      </c>
      <c r="E39" s="552" t="str">
        <f>IF(E37="","",SUM(E37:E38))</f>
        <v/>
      </c>
      <c r="F39" s="551" t="str">
        <f>IF(F37="","",1/G39)</f>
        <v/>
      </c>
      <c r="G39" s="552" t="str">
        <f>IF(G37="","",SUM(G37:G38))</f>
        <v/>
      </c>
      <c r="H39" s="551" t="str">
        <f>IF(H37="","",1/I39)</f>
        <v/>
      </c>
      <c r="I39" s="552" t="str">
        <f>IF(I37="","",SUM(I37:I38))</f>
        <v/>
      </c>
      <c r="J39" s="551" t="str">
        <f>IF(J37="","",1/K39)</f>
        <v/>
      </c>
      <c r="K39" s="552" t="str">
        <f>IF(K37="","",SUM(K37:K38))</f>
        <v/>
      </c>
      <c r="L39" s="551" t="str">
        <f>IF(L37="","",1/M39)</f>
        <v/>
      </c>
      <c r="M39" s="552" t="str">
        <f>IF(M37="","",SUM(M37:M38))</f>
        <v/>
      </c>
      <c r="N39" s="551" t="str">
        <f>IF(N37="","",1/O39)</f>
        <v/>
      </c>
      <c r="O39" s="552" t="str">
        <f>IF(O37="","",SUM(O37:O38))</f>
        <v/>
      </c>
      <c r="P39" s="551" t="str">
        <f>IF(P37="","",1/Q39)</f>
        <v/>
      </c>
      <c r="Q39" s="552" t="str">
        <f>IF(Q37="","",SUM(Q37:Q38))</f>
        <v/>
      </c>
      <c r="R39" s="551" t="str">
        <f>IF(R37="","",1/S39)</f>
        <v/>
      </c>
      <c r="S39" s="552" t="str">
        <f>IF(S37="","",SUM(S37:S38))</f>
        <v/>
      </c>
      <c r="T39" s="551" t="str">
        <f>IF(T37="","",1/U39)</f>
        <v/>
      </c>
      <c r="U39" s="552" t="str">
        <f>IF(U37="","",SUM(U37:U38))</f>
        <v/>
      </c>
    </row>
    <row r="40" spans="2:21" x14ac:dyDescent="0.2">
      <c r="E40" s="510"/>
    </row>
    <row r="42" spans="2:21" ht="15" x14ac:dyDescent="0.2">
      <c r="B42" s="865" t="s">
        <v>446</v>
      </c>
      <c r="C42" s="866"/>
      <c r="D42" s="866"/>
      <c r="E42" s="866"/>
      <c r="F42" s="866"/>
      <c r="G42" s="866"/>
      <c r="H42" s="866"/>
      <c r="I42" s="866"/>
      <c r="J42" s="866"/>
      <c r="K42" s="866"/>
      <c r="L42" s="866"/>
      <c r="M42" s="866"/>
      <c r="N42" s="866"/>
      <c r="O42" s="866"/>
      <c r="P42" s="866"/>
      <c r="Q42" s="866"/>
      <c r="R42" s="866"/>
      <c r="S42" s="866"/>
      <c r="T42" s="866"/>
      <c r="U42" s="866"/>
    </row>
    <row r="43" spans="2:21" ht="15" thickBot="1" x14ac:dyDescent="0.25"/>
    <row r="44" spans="2:21" ht="24.95" customHeight="1" thickBot="1" x14ac:dyDescent="0.25">
      <c r="B44" s="510"/>
      <c r="C44" s="510"/>
      <c r="D44" s="879" t="s">
        <v>425</v>
      </c>
      <c r="E44" s="880"/>
      <c r="F44" s="879" t="s">
        <v>425</v>
      </c>
      <c r="G44" s="880"/>
      <c r="H44" s="879" t="s">
        <v>425</v>
      </c>
      <c r="I44" s="880"/>
      <c r="J44" s="879" t="s">
        <v>425</v>
      </c>
      <c r="K44" s="880"/>
      <c r="L44" s="879" t="s">
        <v>425</v>
      </c>
      <c r="M44" s="880"/>
      <c r="N44" s="879" t="s">
        <v>425</v>
      </c>
      <c r="O44" s="880"/>
      <c r="P44" s="879" t="s">
        <v>425</v>
      </c>
      <c r="Q44" s="880"/>
      <c r="R44" s="879" t="s">
        <v>425</v>
      </c>
      <c r="S44" s="880"/>
      <c r="T44" s="879" t="s">
        <v>425</v>
      </c>
      <c r="U44" s="880"/>
    </row>
    <row r="45" spans="2:21" ht="15" thickBot="1" x14ac:dyDescent="0.25">
      <c r="B45" s="726" t="str">
        <f>"Personengruppen bei "&amp;C20&amp; "Plätzen"</f>
        <v>Personengruppen bei Plätzen</v>
      </c>
      <c r="C45" s="727"/>
      <c r="D45" s="877" t="s">
        <v>399</v>
      </c>
      <c r="E45" s="878"/>
      <c r="F45" s="875" t="s">
        <v>444</v>
      </c>
      <c r="G45" s="876"/>
      <c r="H45" s="875" t="s">
        <v>445</v>
      </c>
      <c r="I45" s="876"/>
      <c r="J45" s="877" t="s">
        <v>399</v>
      </c>
      <c r="K45" s="878"/>
      <c r="L45" s="875" t="s">
        <v>444</v>
      </c>
      <c r="M45" s="876"/>
      <c r="N45" s="875" t="s">
        <v>445</v>
      </c>
      <c r="O45" s="876"/>
      <c r="P45" s="877" t="s">
        <v>399</v>
      </c>
      <c r="Q45" s="878"/>
      <c r="R45" s="875" t="s">
        <v>444</v>
      </c>
      <c r="S45" s="876"/>
      <c r="T45" s="875" t="s">
        <v>445</v>
      </c>
      <c r="U45" s="876"/>
    </row>
    <row r="46" spans="2:21" s="573" customFormat="1" ht="15" thickBot="1" x14ac:dyDescent="0.25">
      <c r="B46" s="539" t="s">
        <v>406</v>
      </c>
      <c r="C46" s="540"/>
      <c r="D46" s="565" t="s">
        <v>31</v>
      </c>
      <c r="E46" s="566" t="s">
        <v>426</v>
      </c>
      <c r="F46" s="565" t="s">
        <v>31</v>
      </c>
      <c r="G46" s="566" t="s">
        <v>426</v>
      </c>
      <c r="H46" s="565" t="s">
        <v>31</v>
      </c>
      <c r="I46" s="566" t="s">
        <v>426</v>
      </c>
      <c r="J46" s="565" t="s">
        <v>31</v>
      </c>
      <c r="K46" s="566" t="s">
        <v>426</v>
      </c>
      <c r="L46" s="565" t="s">
        <v>31</v>
      </c>
      <c r="M46" s="566" t="s">
        <v>426</v>
      </c>
      <c r="N46" s="565" t="s">
        <v>31</v>
      </c>
      <c r="O46" s="566" t="s">
        <v>426</v>
      </c>
      <c r="P46" s="565" t="s">
        <v>31</v>
      </c>
      <c r="Q46" s="566" t="s">
        <v>426</v>
      </c>
      <c r="R46" s="565" t="s">
        <v>31</v>
      </c>
      <c r="S46" s="566" t="s">
        <v>426</v>
      </c>
      <c r="T46" s="565" t="s">
        <v>31</v>
      </c>
      <c r="U46" s="566" t="s">
        <v>426</v>
      </c>
    </row>
    <row r="47" spans="2:21" x14ac:dyDescent="0.2">
      <c r="B47" s="885" t="s">
        <v>40</v>
      </c>
      <c r="C47" s="886"/>
      <c r="D47" s="559">
        <f>$F15*E32</f>
        <v>0</v>
      </c>
      <c r="E47" s="553" t="e">
        <f>D47/$C$7</f>
        <v>#DIV/0!</v>
      </c>
      <c r="F47" s="559">
        <f>$F15*G32</f>
        <v>0</v>
      </c>
      <c r="G47" s="553" t="e">
        <f>F47/$C$7</f>
        <v>#DIV/0!</v>
      </c>
      <c r="H47" s="559">
        <f>$F15*I32</f>
        <v>0</v>
      </c>
      <c r="I47" s="553" t="e">
        <f>H47/$C$7</f>
        <v>#DIV/0!</v>
      </c>
      <c r="J47" s="559">
        <f>$F15*K32</f>
        <v>0</v>
      </c>
      <c r="K47" s="553" t="e">
        <f>J47/$C$7</f>
        <v>#DIV/0!</v>
      </c>
      <c r="L47" s="559">
        <f>$F15*M32</f>
        <v>0</v>
      </c>
      <c r="M47" s="553" t="e">
        <f>L47/$C$7</f>
        <v>#DIV/0!</v>
      </c>
      <c r="N47" s="559">
        <f>$F15*O32</f>
        <v>0</v>
      </c>
      <c r="O47" s="553" t="e">
        <f>N47/$C$7</f>
        <v>#DIV/0!</v>
      </c>
      <c r="P47" s="559">
        <f>$F15*Q32</f>
        <v>0</v>
      </c>
      <c r="Q47" s="553" t="e">
        <f>P47/$C$7</f>
        <v>#DIV/0!</v>
      </c>
      <c r="R47" s="559">
        <f>$F15*S32</f>
        <v>0</v>
      </c>
      <c r="S47" s="553" t="e">
        <f>R47/$C$7</f>
        <v>#DIV/0!</v>
      </c>
      <c r="T47" s="559">
        <f>$F15*U32</f>
        <v>0</v>
      </c>
      <c r="U47" s="553" t="e">
        <f>T47/$C$7</f>
        <v>#DIV/0!</v>
      </c>
    </row>
    <row r="48" spans="2:21" x14ac:dyDescent="0.2">
      <c r="B48" s="578" t="s">
        <v>42</v>
      </c>
      <c r="C48" s="579"/>
      <c r="D48" s="554">
        <f t="shared" ref="D48" si="18">$F16*E33</f>
        <v>0</v>
      </c>
      <c r="E48" s="561" t="e">
        <f t="shared" ref="E48:G50" si="19">D48/$C$7</f>
        <v>#DIV/0!</v>
      </c>
      <c r="F48" s="554">
        <f t="shared" ref="F48:F50" si="20">$F16*G33</f>
        <v>0</v>
      </c>
      <c r="G48" s="561" t="e">
        <f t="shared" si="19"/>
        <v>#DIV/0!</v>
      </c>
      <c r="H48" s="554">
        <f t="shared" ref="H48" si="21">$F16*I33</f>
        <v>0</v>
      </c>
      <c r="I48" s="561" t="e">
        <f t="shared" ref="I48:K48" si="22">H48/$C$7</f>
        <v>#DIV/0!</v>
      </c>
      <c r="J48" s="554">
        <f t="shared" ref="J48" si="23">$F16*K33</f>
        <v>0</v>
      </c>
      <c r="K48" s="561" t="e">
        <f t="shared" si="22"/>
        <v>#DIV/0!</v>
      </c>
      <c r="L48" s="554">
        <f t="shared" ref="L48" si="24">$F16*M33</f>
        <v>0</v>
      </c>
      <c r="M48" s="561" t="e">
        <f t="shared" ref="M48" si="25">L48/$C$7</f>
        <v>#DIV/0!</v>
      </c>
      <c r="N48" s="554">
        <f t="shared" ref="N48" si="26">$F16*O33</f>
        <v>0</v>
      </c>
      <c r="O48" s="561" t="e">
        <f t="shared" ref="O48" si="27">N48/$C$7</f>
        <v>#DIV/0!</v>
      </c>
      <c r="P48" s="554">
        <f t="shared" ref="P48" si="28">$F16*Q33</f>
        <v>0</v>
      </c>
      <c r="Q48" s="561" t="e">
        <f t="shared" ref="Q48" si="29">P48/$C$7</f>
        <v>#DIV/0!</v>
      </c>
      <c r="R48" s="554">
        <f t="shared" ref="R48" si="30">$F16*S33</f>
        <v>0</v>
      </c>
      <c r="S48" s="561" t="e">
        <f t="shared" ref="S48" si="31">R48/$C$7</f>
        <v>#DIV/0!</v>
      </c>
      <c r="T48" s="554">
        <f t="shared" ref="T48" si="32">$F16*U33</f>
        <v>0</v>
      </c>
      <c r="U48" s="561" t="e">
        <f t="shared" ref="U48" si="33">T48/$C$7</f>
        <v>#DIV/0!</v>
      </c>
    </row>
    <row r="49" spans="2:21" x14ac:dyDescent="0.2">
      <c r="B49" s="889" t="s">
        <v>407</v>
      </c>
      <c r="C49" s="890"/>
      <c r="D49" s="554">
        <f t="shared" ref="D49" si="34">$F17*E34</f>
        <v>0</v>
      </c>
      <c r="E49" s="561" t="e">
        <f t="shared" si="19"/>
        <v>#DIV/0!</v>
      </c>
      <c r="F49" s="554">
        <f t="shared" si="20"/>
        <v>0</v>
      </c>
      <c r="G49" s="561" t="e">
        <f t="shared" si="19"/>
        <v>#DIV/0!</v>
      </c>
      <c r="H49" s="554">
        <f t="shared" ref="H49" si="35">$F17*I34</f>
        <v>0</v>
      </c>
      <c r="I49" s="561" t="e">
        <f t="shared" ref="I49:K49" si="36">H49/$C$7</f>
        <v>#DIV/0!</v>
      </c>
      <c r="J49" s="554">
        <f t="shared" ref="J49" si="37">$F17*K34</f>
        <v>0</v>
      </c>
      <c r="K49" s="561" t="e">
        <f t="shared" si="36"/>
        <v>#DIV/0!</v>
      </c>
      <c r="L49" s="554">
        <f t="shared" ref="L49" si="38">$F17*M34</f>
        <v>0</v>
      </c>
      <c r="M49" s="561" t="e">
        <f t="shared" ref="M49" si="39">L49/$C$7</f>
        <v>#DIV/0!</v>
      </c>
      <c r="N49" s="554">
        <f t="shared" ref="N49" si="40">$F17*O34</f>
        <v>0</v>
      </c>
      <c r="O49" s="561" t="e">
        <f t="shared" ref="O49" si="41">N49/$C$7</f>
        <v>#DIV/0!</v>
      </c>
      <c r="P49" s="554">
        <f t="shared" ref="P49" si="42">$F17*Q34</f>
        <v>0</v>
      </c>
      <c r="Q49" s="561" t="e">
        <f t="shared" ref="Q49" si="43">P49/$C$7</f>
        <v>#DIV/0!</v>
      </c>
      <c r="R49" s="554">
        <f t="shared" ref="R49" si="44">$F17*S34</f>
        <v>0</v>
      </c>
      <c r="S49" s="561" t="e">
        <f t="shared" ref="S49" si="45">R49/$C$7</f>
        <v>#DIV/0!</v>
      </c>
      <c r="T49" s="554">
        <f t="shared" ref="T49" si="46">$F17*U34</f>
        <v>0</v>
      </c>
      <c r="U49" s="561" t="e">
        <f t="shared" ref="U49" si="47">T49/$C$7</f>
        <v>#DIV/0!</v>
      </c>
    </row>
    <row r="50" spans="2:21" ht="15" thickBot="1" x14ac:dyDescent="0.25">
      <c r="B50" s="527" t="s">
        <v>408</v>
      </c>
      <c r="C50" s="528"/>
      <c r="D50" s="555">
        <f t="shared" ref="D50" si="48">$F18*E35</f>
        <v>0</v>
      </c>
      <c r="E50" s="562" t="e">
        <f t="shared" si="19"/>
        <v>#DIV/0!</v>
      </c>
      <c r="F50" s="555">
        <f t="shared" si="20"/>
        <v>0</v>
      </c>
      <c r="G50" s="562" t="e">
        <f t="shared" si="19"/>
        <v>#DIV/0!</v>
      </c>
      <c r="H50" s="555">
        <f t="shared" ref="H50" si="49">$F18*I35</f>
        <v>0</v>
      </c>
      <c r="I50" s="562" t="e">
        <f t="shared" ref="I50:K50" si="50">H50/$C$7</f>
        <v>#DIV/0!</v>
      </c>
      <c r="J50" s="555">
        <f t="shared" ref="J50" si="51">$F18*K35</f>
        <v>0</v>
      </c>
      <c r="K50" s="562" t="e">
        <f t="shared" si="50"/>
        <v>#DIV/0!</v>
      </c>
      <c r="L50" s="555">
        <f t="shared" ref="L50" si="52">$F18*M35</f>
        <v>0</v>
      </c>
      <c r="M50" s="562" t="e">
        <f t="shared" ref="M50" si="53">L50/$C$7</f>
        <v>#DIV/0!</v>
      </c>
      <c r="N50" s="555">
        <f t="shared" ref="N50" si="54">$F18*O35</f>
        <v>0</v>
      </c>
      <c r="O50" s="562" t="e">
        <f t="shared" ref="O50" si="55">N50/$C$7</f>
        <v>#DIV/0!</v>
      </c>
      <c r="P50" s="555">
        <f t="shared" ref="P50" si="56">$F18*Q35</f>
        <v>0</v>
      </c>
      <c r="Q50" s="562" t="e">
        <f t="shared" ref="Q50" si="57">P50/$C$7</f>
        <v>#DIV/0!</v>
      </c>
      <c r="R50" s="555">
        <f t="shared" ref="R50" si="58">$F18*S35</f>
        <v>0</v>
      </c>
      <c r="S50" s="562" t="e">
        <f t="shared" ref="S50" si="59">R50/$C$7</f>
        <v>#DIV/0!</v>
      </c>
      <c r="T50" s="555">
        <f t="shared" ref="T50" si="60">$F18*U35</f>
        <v>0</v>
      </c>
      <c r="U50" s="562" t="e">
        <f t="shared" ref="U50" si="61">T50/$C$7</f>
        <v>#DIV/0!</v>
      </c>
    </row>
    <row r="51" spans="2:21" s="510" customFormat="1" ht="15" customHeight="1" thickBot="1" x14ac:dyDescent="0.25">
      <c r="B51" s="926" t="s">
        <v>424</v>
      </c>
      <c r="C51" s="927"/>
      <c r="D51" s="556" t="e">
        <f>SUM(D47:E50)</f>
        <v>#DIV/0!</v>
      </c>
      <c r="E51" s="563" t="e">
        <f t="shared" ref="E51:G55" si="62">D51/$C$7</f>
        <v>#DIV/0!</v>
      </c>
      <c r="F51" s="556" t="e">
        <f>SUM(F47:G50)</f>
        <v>#DIV/0!</v>
      </c>
      <c r="G51" s="563" t="e">
        <f t="shared" si="62"/>
        <v>#DIV/0!</v>
      </c>
      <c r="H51" s="556" t="e">
        <f>SUM(H47:I50)</f>
        <v>#DIV/0!</v>
      </c>
      <c r="I51" s="563" t="e">
        <f t="shared" ref="I51" si="63">H51/$C$7</f>
        <v>#DIV/0!</v>
      </c>
      <c r="J51" s="556" t="e">
        <f>SUM(J47:K50)</f>
        <v>#DIV/0!</v>
      </c>
      <c r="K51" s="563" t="e">
        <f t="shared" ref="K51" si="64">J51/$C$7</f>
        <v>#DIV/0!</v>
      </c>
      <c r="L51" s="556" t="e">
        <f>SUM(L47:M50)</f>
        <v>#DIV/0!</v>
      </c>
      <c r="M51" s="563" t="e">
        <f t="shared" ref="M51:O51" si="65">L51/$C$7</f>
        <v>#DIV/0!</v>
      </c>
      <c r="N51" s="556" t="e">
        <f>SUM(N47:O50)</f>
        <v>#DIV/0!</v>
      </c>
      <c r="O51" s="563" t="e">
        <f t="shared" si="65"/>
        <v>#DIV/0!</v>
      </c>
      <c r="P51" s="556" t="e">
        <f>SUM(P47:Q50)</f>
        <v>#DIV/0!</v>
      </c>
      <c r="Q51" s="563" t="e">
        <f t="shared" ref="Q51" si="66">P51/$C$7</f>
        <v>#DIV/0!</v>
      </c>
      <c r="R51" s="556" t="e">
        <f>SUM(R47:S50)</f>
        <v>#DIV/0!</v>
      </c>
      <c r="S51" s="563" t="e">
        <f t="shared" ref="S51" si="67">R51/$C$7</f>
        <v>#DIV/0!</v>
      </c>
      <c r="T51" s="556" t="e">
        <f>SUM(T47:U50)</f>
        <v>#DIV/0!</v>
      </c>
      <c r="U51" s="563" t="e">
        <f t="shared" ref="U51" si="68">T51/$C$7</f>
        <v>#DIV/0!</v>
      </c>
    </row>
    <row r="52" spans="2:21" ht="15" thickBot="1" x14ac:dyDescent="0.25">
      <c r="B52" s="541" t="s">
        <v>409</v>
      </c>
      <c r="C52" s="542"/>
      <c r="D52" s="557"/>
      <c r="E52" s="564"/>
      <c r="F52" s="557"/>
      <c r="G52" s="564"/>
      <c r="H52" s="557"/>
      <c r="I52" s="564"/>
      <c r="J52" s="557"/>
      <c r="K52" s="564"/>
      <c r="L52" s="557"/>
      <c r="M52" s="564"/>
      <c r="N52" s="557"/>
      <c r="O52" s="564"/>
      <c r="P52" s="557"/>
      <c r="Q52" s="564"/>
      <c r="R52" s="557"/>
      <c r="S52" s="564"/>
      <c r="T52" s="557"/>
      <c r="U52" s="564"/>
    </row>
    <row r="53" spans="2:21" x14ac:dyDescent="0.2">
      <c r="B53" s="885" t="s">
        <v>404</v>
      </c>
      <c r="C53" s="886"/>
      <c r="D53" s="558" t="e">
        <f>$F20*E37</f>
        <v>#VALUE!</v>
      </c>
      <c r="E53" s="561" t="e">
        <f>D53/$C$7</f>
        <v>#VALUE!</v>
      </c>
      <c r="F53" s="558" t="e">
        <f>$F20*G37</f>
        <v>#VALUE!</v>
      </c>
      <c r="G53" s="561" t="str">
        <f>IF(G37="","",F53/$C$7)</f>
        <v/>
      </c>
      <c r="H53" s="558" t="e">
        <f>$F20*I37</f>
        <v>#VALUE!</v>
      </c>
      <c r="I53" s="561" t="str">
        <f>IF(I37="","",H53/$C$7)</f>
        <v/>
      </c>
      <c r="J53" s="558" t="e">
        <f>$F20*K37</f>
        <v>#VALUE!</v>
      </c>
      <c r="K53" s="561" t="str">
        <f>IF(K37="","",J53/$C$7)</f>
        <v/>
      </c>
      <c r="L53" s="558" t="e">
        <f>$F20*M37</f>
        <v>#VALUE!</v>
      </c>
      <c r="M53" s="561" t="str">
        <f>IF(M37="","",L53/$C$7)</f>
        <v/>
      </c>
      <c r="N53" s="558" t="e">
        <f>$F20*O37</f>
        <v>#VALUE!</v>
      </c>
      <c r="O53" s="561" t="str">
        <f>IF(O37="","",N53/$C$7)</f>
        <v/>
      </c>
      <c r="P53" s="558" t="e">
        <f>$F20*Q37</f>
        <v>#VALUE!</v>
      </c>
      <c r="Q53" s="561" t="str">
        <f>IF(Q37="","",P53/$C$7)</f>
        <v/>
      </c>
      <c r="R53" s="558" t="e">
        <f>$F20*S37</f>
        <v>#VALUE!</v>
      </c>
      <c r="S53" s="561" t="str">
        <f>IF(S37="","",R53/$C$7)</f>
        <v/>
      </c>
      <c r="T53" s="558" t="e">
        <f>$F20*U37</f>
        <v>#VALUE!</v>
      </c>
      <c r="U53" s="561" t="str">
        <f>IF(U37="","",T53/$C$7)</f>
        <v/>
      </c>
    </row>
    <row r="54" spans="2:21" ht="15" thickBot="1" x14ac:dyDescent="0.25">
      <c r="B54" s="580" t="s">
        <v>540</v>
      </c>
      <c r="C54" s="572" t="str">
        <f>$F$4</f>
        <v>nein</v>
      </c>
      <c r="D54" s="555" t="str">
        <f>IF(E38 ="","",$F21*E38)</f>
        <v/>
      </c>
      <c r="E54" s="562" t="str">
        <f>IF(E38="","",D54/$C$7)</f>
        <v/>
      </c>
      <c r="F54" s="555" t="str">
        <f>IF(G38 ="","",$F21*G38)</f>
        <v/>
      </c>
      <c r="G54" s="562" t="str">
        <f>IF(G38="","",F54/$C$7)</f>
        <v/>
      </c>
      <c r="H54" s="555" t="str">
        <f>IF(I38 ="","",$F21*I38)</f>
        <v/>
      </c>
      <c r="I54" s="562" t="str">
        <f>IF(I38="","",H54/$C$7)</f>
        <v/>
      </c>
      <c r="J54" s="555" t="str">
        <f>IF(K38 ="","",$F21*K38)</f>
        <v/>
      </c>
      <c r="K54" s="562" t="str">
        <f>IF(K38="","",J54/$C$7)</f>
        <v/>
      </c>
      <c r="L54" s="555" t="str">
        <f>IF(M38 ="","",$F21*M38)</f>
        <v/>
      </c>
      <c r="M54" s="562" t="str">
        <f>IF(M38="","",L54/$C$7)</f>
        <v/>
      </c>
      <c r="N54" s="555" t="str">
        <f>IF(O38 ="","",$F21*O38)</f>
        <v/>
      </c>
      <c r="O54" s="562" t="str">
        <f>IF(O38="","",N54/$C$7)</f>
        <v/>
      </c>
      <c r="P54" s="555" t="str">
        <f>IF(Q38 ="","",$F21*Q38)</f>
        <v/>
      </c>
      <c r="Q54" s="562" t="str">
        <f>IF(Q38="","",P54/$C$7)</f>
        <v/>
      </c>
      <c r="R54" s="555" t="str">
        <f>IF(S38 ="","",$F21*S38)</f>
        <v/>
      </c>
      <c r="S54" s="562" t="str">
        <f>IF(S38="","",R54/$C$7)</f>
        <v/>
      </c>
      <c r="T54" s="555" t="str">
        <f>IF(U38 ="","",$F21*U38)</f>
        <v/>
      </c>
      <c r="U54" s="562" t="str">
        <f>IF(U38="","",T54/$C$7)</f>
        <v/>
      </c>
    </row>
    <row r="55" spans="2:21" ht="15.75" thickBot="1" x14ac:dyDescent="0.25">
      <c r="B55" s="897" t="s">
        <v>423</v>
      </c>
      <c r="C55" s="898"/>
      <c r="D55" s="560" t="e">
        <f>SUM(D53:D54)</f>
        <v>#VALUE!</v>
      </c>
      <c r="E55" s="563" t="e">
        <f>D55/$C$7</f>
        <v>#VALUE!</v>
      </c>
      <c r="F55" s="560" t="e">
        <f>SUM(F53:F54)</f>
        <v>#VALUE!</v>
      </c>
      <c r="G55" s="563" t="e">
        <f t="shared" si="62"/>
        <v>#VALUE!</v>
      </c>
      <c r="H55" s="560" t="e">
        <f>SUM(H53:H54)</f>
        <v>#VALUE!</v>
      </c>
      <c r="I55" s="563" t="e">
        <f t="shared" ref="I55" si="69">H55/$C$7</f>
        <v>#VALUE!</v>
      </c>
      <c r="J55" s="560" t="e">
        <f>SUM(J53:J54)</f>
        <v>#VALUE!</v>
      </c>
      <c r="K55" s="563" t="e">
        <f t="shared" ref="K55" si="70">J55/$C$7</f>
        <v>#VALUE!</v>
      </c>
      <c r="L55" s="560" t="e">
        <f>SUM(L53:L54)</f>
        <v>#VALUE!</v>
      </c>
      <c r="M55" s="563" t="e">
        <f t="shared" ref="M55:O55" si="71">L55/$C$7</f>
        <v>#VALUE!</v>
      </c>
      <c r="N55" s="560" t="e">
        <f>SUM(N53:N54)</f>
        <v>#VALUE!</v>
      </c>
      <c r="O55" s="563" t="e">
        <f t="shared" si="71"/>
        <v>#VALUE!</v>
      </c>
      <c r="P55" s="560" t="e">
        <f>SUM(P53:P54)</f>
        <v>#VALUE!</v>
      </c>
      <c r="Q55" s="563" t="e">
        <f t="shared" ref="Q55" si="72">P55/$C$7</f>
        <v>#VALUE!</v>
      </c>
      <c r="R55" s="560" t="e">
        <f>SUM(R53:R54)</f>
        <v>#VALUE!</v>
      </c>
      <c r="S55" s="563" t="e">
        <f t="shared" ref="S55" si="73">R55/$C$7</f>
        <v>#VALUE!</v>
      </c>
      <c r="T55" s="560" t="e">
        <f>SUM(T53:T54)</f>
        <v>#VALUE!</v>
      </c>
      <c r="U55" s="563" t="e">
        <f t="shared" ref="U55" si="74">T55/$C$7</f>
        <v>#VALUE!</v>
      </c>
    </row>
    <row r="58" spans="2:21" x14ac:dyDescent="0.2">
      <c r="B58" s="869" t="s">
        <v>410</v>
      </c>
      <c r="C58" s="869"/>
      <c r="D58" s="869"/>
      <c r="E58" s="869"/>
    </row>
    <row r="59" spans="2:21" x14ac:dyDescent="0.2">
      <c r="B59" s="883" t="s">
        <v>411</v>
      </c>
      <c r="C59" s="883"/>
      <c r="D59" s="884"/>
      <c r="E59" s="884"/>
    </row>
  </sheetData>
  <mergeCells count="72">
    <mergeCell ref="F45:G45"/>
    <mergeCell ref="P28:U28"/>
    <mergeCell ref="P30:Q30"/>
    <mergeCell ref="R30:S30"/>
    <mergeCell ref="T30:U30"/>
    <mergeCell ref="N30:O30"/>
    <mergeCell ref="P44:Q44"/>
    <mergeCell ref="R44:S44"/>
    <mergeCell ref="T44:U44"/>
    <mergeCell ref="P45:Q45"/>
    <mergeCell ref="R45:S45"/>
    <mergeCell ref="T45:U45"/>
    <mergeCell ref="B49:C49"/>
    <mergeCell ref="B53:C53"/>
    <mergeCell ref="B55:C55"/>
    <mergeCell ref="D44:E44"/>
    <mergeCell ref="B51:C51"/>
    <mergeCell ref="B47:C47"/>
    <mergeCell ref="F4:G4"/>
    <mergeCell ref="F5:G5"/>
    <mergeCell ref="B3:C3"/>
    <mergeCell ref="E3:G3"/>
    <mergeCell ref="F6:G6"/>
    <mergeCell ref="D13:E13"/>
    <mergeCell ref="F13:G13"/>
    <mergeCell ref="D15:E15"/>
    <mergeCell ref="D16:E16"/>
    <mergeCell ref="D17:E17"/>
    <mergeCell ref="F14:G14"/>
    <mergeCell ref="F15:G15"/>
    <mergeCell ref="F16:G16"/>
    <mergeCell ref="F17:G17"/>
    <mergeCell ref="B14:E14"/>
    <mergeCell ref="B17:C17"/>
    <mergeCell ref="F20:G20"/>
    <mergeCell ref="F21:G21"/>
    <mergeCell ref="J28:O28"/>
    <mergeCell ref="L30:M30"/>
    <mergeCell ref="H30:I30"/>
    <mergeCell ref="D28:I28"/>
    <mergeCell ref="B59:E59"/>
    <mergeCell ref="B15:C15"/>
    <mergeCell ref="B16:C16"/>
    <mergeCell ref="B34:C34"/>
    <mergeCell ref="B37:C37"/>
    <mergeCell ref="B20:C20"/>
    <mergeCell ref="D18:E18"/>
    <mergeCell ref="D20:E20"/>
    <mergeCell ref="D21:E21"/>
    <mergeCell ref="B39:C39"/>
    <mergeCell ref="D45:E45"/>
    <mergeCell ref="B24:U24"/>
    <mergeCell ref="J30:K30"/>
    <mergeCell ref="B32:C32"/>
    <mergeCell ref="D30:E30"/>
    <mergeCell ref="F30:G30"/>
    <mergeCell ref="B11:U11"/>
    <mergeCell ref="B1:U1"/>
    <mergeCell ref="B42:U42"/>
    <mergeCell ref="B58:E58"/>
    <mergeCell ref="B13:C13"/>
    <mergeCell ref="B19:G19"/>
    <mergeCell ref="H45:I45"/>
    <mergeCell ref="J45:K45"/>
    <mergeCell ref="L45:M45"/>
    <mergeCell ref="N45:O45"/>
    <mergeCell ref="F44:G44"/>
    <mergeCell ref="H44:I44"/>
    <mergeCell ref="J44:K44"/>
    <mergeCell ref="L44:M44"/>
    <mergeCell ref="N44:O44"/>
    <mergeCell ref="F18:G18"/>
  </mergeCells>
  <phoneticPr fontId="27" type="noConversion"/>
  <dataValidations count="2">
    <dataValidation type="list" allowBlank="1" showInputMessage="1" showErrorMessage="1" sqref="F4">
      <formula1>"ja,nein"</formula1>
    </dataValidation>
    <dataValidation type="list" allowBlank="1" showInputMessage="1" showErrorMessage="1" sqref="F5">
      <formula1>"Wohngruppe,übergreifend"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4"/>
  <sheetViews>
    <sheetView showGridLines="0" topLeftCell="A2" workbookViewId="0">
      <selection activeCell="D19" sqref="D19:D23"/>
    </sheetView>
  </sheetViews>
  <sheetFormatPr baseColWidth="10" defaultRowHeight="15" x14ac:dyDescent="0.25"/>
  <cols>
    <col min="1" max="1" width="6" customWidth="1"/>
    <col min="2" max="2" width="25.140625" customWidth="1"/>
    <col min="3" max="3" width="12.140625" customWidth="1"/>
    <col min="4" max="4" width="13.140625" customWidth="1"/>
    <col min="5" max="7" width="18.140625" bestFit="1" customWidth="1"/>
  </cols>
  <sheetData>
    <row r="1" spans="1:7" x14ac:dyDescent="0.25">
      <c r="A1" s="148" t="s">
        <v>0</v>
      </c>
      <c r="B1" s="149"/>
      <c r="C1" s="743">
        <f>'Stammdaten und Forderung'!$C$10</f>
        <v>0</v>
      </c>
      <c r="D1" s="150"/>
      <c r="E1" s="150"/>
    </row>
    <row r="3" spans="1:7" x14ac:dyDescent="0.25">
      <c r="A3" s="152" t="s">
        <v>121</v>
      </c>
      <c r="B3" s="153"/>
      <c r="C3" s="153"/>
    </row>
    <row r="4" spans="1:7" x14ac:dyDescent="0.25">
      <c r="A4" s="156"/>
      <c r="B4" s="157"/>
      <c r="C4" s="158" t="s">
        <v>122</v>
      </c>
    </row>
    <row r="5" spans="1:7" x14ac:dyDescent="0.25">
      <c r="A5" s="156" t="s">
        <v>466</v>
      </c>
      <c r="B5" s="157"/>
      <c r="C5" s="600"/>
    </row>
    <row r="6" spans="1:7" ht="18.75" thickBot="1" x14ac:dyDescent="0.3">
      <c r="A6" s="160" t="s">
        <v>124</v>
      </c>
      <c r="B6" s="161"/>
      <c r="C6" s="742">
        <f>C5*365*'Personalkosten und Schlüssel'!C6</f>
        <v>0</v>
      </c>
    </row>
    <row r="7" spans="1:7" x14ac:dyDescent="0.25">
      <c r="E7" s="732" t="s">
        <v>443</v>
      </c>
      <c r="F7" s="732" t="s">
        <v>465</v>
      </c>
      <c r="G7" s="732" t="s">
        <v>464</v>
      </c>
    </row>
    <row r="8" spans="1:7" x14ac:dyDescent="0.25">
      <c r="D8" s="728" t="s">
        <v>125</v>
      </c>
      <c r="E8" s="733" t="s">
        <v>126</v>
      </c>
      <c r="F8" s="733" t="s">
        <v>126</v>
      </c>
      <c r="G8" s="733" t="s">
        <v>126</v>
      </c>
    </row>
    <row r="9" spans="1:7" x14ac:dyDescent="0.25">
      <c r="D9" s="729" t="s">
        <v>469</v>
      </c>
      <c r="E9" s="734" t="s">
        <v>127</v>
      </c>
      <c r="F9" s="734" t="s">
        <v>127</v>
      </c>
      <c r="G9" s="734" t="s">
        <v>127</v>
      </c>
    </row>
    <row r="10" spans="1:7" ht="15.75" thickBot="1" x14ac:dyDescent="0.3">
      <c r="D10" s="730" t="s">
        <v>31</v>
      </c>
      <c r="E10" s="735" t="s">
        <v>447</v>
      </c>
      <c r="F10" s="735" t="s">
        <v>447</v>
      </c>
      <c r="G10" s="735" t="s">
        <v>447</v>
      </c>
    </row>
    <row r="11" spans="1:7" x14ac:dyDescent="0.25">
      <c r="A11" s="165" t="s">
        <v>71</v>
      </c>
      <c r="B11" s="265" t="s">
        <v>358</v>
      </c>
      <c r="C11" s="265"/>
      <c r="D11" s="402"/>
      <c r="E11" s="731"/>
      <c r="F11" s="731"/>
      <c r="G11" s="731"/>
    </row>
    <row r="12" spans="1:7" x14ac:dyDescent="0.25">
      <c r="A12" s="149" t="s">
        <v>136</v>
      </c>
      <c r="B12" s="831" t="s">
        <v>137</v>
      </c>
      <c r="C12" s="928"/>
      <c r="D12" s="401"/>
      <c r="E12" s="403" t="e">
        <f>D12/$C$6</f>
        <v>#DIV/0!</v>
      </c>
      <c r="F12" s="403" t="e">
        <f>E12+1.5</f>
        <v>#DIV/0!</v>
      </c>
      <c r="G12" s="403" t="e">
        <f>F12+1.5</f>
        <v>#DIV/0!</v>
      </c>
    </row>
    <row r="13" spans="1:7" x14ac:dyDescent="0.25">
      <c r="A13" s="149" t="s">
        <v>138</v>
      </c>
      <c r="B13" s="831" t="s">
        <v>139</v>
      </c>
      <c r="C13" s="928"/>
      <c r="D13" s="401"/>
      <c r="E13" s="403" t="e">
        <f t="shared" ref="E13:E23" si="0">D13/$C$6</f>
        <v>#DIV/0!</v>
      </c>
      <c r="F13" s="403" t="e">
        <f>E13+1.2</f>
        <v>#DIV/0!</v>
      </c>
      <c r="G13" s="403" t="e">
        <f>F13+1.2</f>
        <v>#DIV/0!</v>
      </c>
    </row>
    <row r="14" spans="1:7" x14ac:dyDescent="0.25">
      <c r="A14" s="149" t="s">
        <v>140</v>
      </c>
      <c r="B14" s="831" t="s">
        <v>141</v>
      </c>
      <c r="C14" s="928"/>
      <c r="D14" s="401"/>
      <c r="E14" s="403" t="e">
        <f t="shared" si="0"/>
        <v>#DIV/0!</v>
      </c>
      <c r="F14" s="403" t="e">
        <f t="shared" ref="F14:G23" si="1">E14</f>
        <v>#DIV/0!</v>
      </c>
      <c r="G14" s="403" t="e">
        <f t="shared" si="1"/>
        <v>#DIV/0!</v>
      </c>
    </row>
    <row r="15" spans="1:7" x14ac:dyDescent="0.25">
      <c r="A15" s="149" t="s">
        <v>142</v>
      </c>
      <c r="B15" s="831" t="s">
        <v>143</v>
      </c>
      <c r="C15" s="928"/>
      <c r="D15" s="401"/>
      <c r="E15" s="403" t="e">
        <f t="shared" si="0"/>
        <v>#DIV/0!</v>
      </c>
      <c r="F15" s="403" t="e">
        <f t="shared" si="1"/>
        <v>#DIV/0!</v>
      </c>
      <c r="G15" s="403" t="e">
        <f t="shared" si="1"/>
        <v>#DIV/0!</v>
      </c>
    </row>
    <row r="16" spans="1:7" x14ac:dyDescent="0.25">
      <c r="A16" s="149" t="s">
        <v>144</v>
      </c>
      <c r="B16" s="831" t="s">
        <v>145</v>
      </c>
      <c r="C16" s="928"/>
      <c r="D16" s="167">
        <f>'Umrechnung Fremdleistung'!$H$10</f>
        <v>0</v>
      </c>
      <c r="E16" s="403" t="e">
        <f t="shared" si="0"/>
        <v>#DIV/0!</v>
      </c>
      <c r="F16" s="403" t="e">
        <f t="shared" si="1"/>
        <v>#DIV/0!</v>
      </c>
      <c r="G16" s="403" t="e">
        <f t="shared" si="1"/>
        <v>#DIV/0!</v>
      </c>
    </row>
    <row r="17" spans="1:7" x14ac:dyDescent="0.25">
      <c r="A17" s="173" t="s">
        <v>146</v>
      </c>
      <c r="B17" s="831" t="s">
        <v>147</v>
      </c>
      <c r="C17" s="928"/>
      <c r="D17" s="167">
        <f>'Umrechnung Fremdleistung'!$H$9</f>
        <v>0</v>
      </c>
      <c r="E17" s="403" t="e">
        <f t="shared" si="0"/>
        <v>#DIV/0!</v>
      </c>
      <c r="F17" s="403" t="e">
        <f t="shared" si="1"/>
        <v>#DIV/0!</v>
      </c>
      <c r="G17" s="403" t="e">
        <f t="shared" si="1"/>
        <v>#DIV/0!</v>
      </c>
    </row>
    <row r="18" spans="1:7" x14ac:dyDescent="0.25">
      <c r="A18" s="174" t="s">
        <v>148</v>
      </c>
      <c r="B18" s="831" t="s">
        <v>355</v>
      </c>
      <c r="C18" s="928"/>
      <c r="D18" s="167">
        <f>'Umrechnung Fremdleistung'!$H$6+'Umrechnung Fremdleistung'!$H$7+'Umrechnung Fremdleistung'!$H$8</f>
        <v>0</v>
      </c>
      <c r="E18" s="403" t="e">
        <f t="shared" si="0"/>
        <v>#DIV/0!</v>
      </c>
      <c r="F18" s="403" t="e">
        <f t="shared" si="1"/>
        <v>#DIV/0!</v>
      </c>
      <c r="G18" s="403" t="e">
        <f t="shared" si="1"/>
        <v>#DIV/0!</v>
      </c>
    </row>
    <row r="19" spans="1:7" x14ac:dyDescent="0.25">
      <c r="A19" s="175" t="s">
        <v>149</v>
      </c>
      <c r="B19" s="831" t="s">
        <v>150</v>
      </c>
      <c r="C19" s="928"/>
      <c r="D19" s="401"/>
      <c r="E19" s="403" t="e">
        <f t="shared" si="0"/>
        <v>#DIV/0!</v>
      </c>
      <c r="F19" s="403" t="e">
        <f>E19+0.2</f>
        <v>#DIV/0!</v>
      </c>
      <c r="G19" s="403" t="e">
        <f>F19+0.2</f>
        <v>#DIV/0!</v>
      </c>
    </row>
    <row r="20" spans="1:7" x14ac:dyDescent="0.25">
      <c r="A20" s="174" t="s">
        <v>151</v>
      </c>
      <c r="B20" s="831" t="s">
        <v>152</v>
      </c>
      <c r="C20" s="928"/>
      <c r="D20" s="401"/>
      <c r="E20" s="403" t="e">
        <f t="shared" si="0"/>
        <v>#DIV/0!</v>
      </c>
      <c r="F20" s="403" t="e">
        <f t="shared" si="1"/>
        <v>#DIV/0!</v>
      </c>
      <c r="G20" s="403" t="e">
        <f t="shared" si="1"/>
        <v>#DIV/0!</v>
      </c>
    </row>
    <row r="21" spans="1:7" x14ac:dyDescent="0.25">
      <c r="A21" s="175" t="s">
        <v>153</v>
      </c>
      <c r="B21" s="831" t="s">
        <v>154</v>
      </c>
      <c r="C21" s="928"/>
      <c r="D21" s="401"/>
      <c r="E21" s="403" t="e">
        <f t="shared" si="0"/>
        <v>#DIV/0!</v>
      </c>
      <c r="F21" s="403" t="e">
        <f t="shared" si="1"/>
        <v>#DIV/0!</v>
      </c>
      <c r="G21" s="403" t="e">
        <f t="shared" si="1"/>
        <v>#DIV/0!</v>
      </c>
    </row>
    <row r="22" spans="1:7" x14ac:dyDescent="0.25">
      <c r="A22" s="174" t="s">
        <v>155</v>
      </c>
      <c r="B22" s="831" t="s">
        <v>156</v>
      </c>
      <c r="C22" s="928"/>
      <c r="D22" s="401"/>
      <c r="E22" s="403" t="e">
        <f t="shared" si="0"/>
        <v>#DIV/0!</v>
      </c>
      <c r="F22" s="403" t="e">
        <f t="shared" si="1"/>
        <v>#DIV/0!</v>
      </c>
      <c r="G22" s="403" t="e">
        <f t="shared" si="1"/>
        <v>#DIV/0!</v>
      </c>
    </row>
    <row r="23" spans="1:7" x14ac:dyDescent="0.25">
      <c r="A23" s="175" t="s">
        <v>157</v>
      </c>
      <c r="B23" s="831" t="s">
        <v>158</v>
      </c>
      <c r="C23" s="928"/>
      <c r="D23" s="401"/>
      <c r="E23" s="403" t="e">
        <f t="shared" si="0"/>
        <v>#DIV/0!</v>
      </c>
      <c r="F23" s="403" t="e">
        <f t="shared" si="1"/>
        <v>#DIV/0!</v>
      </c>
      <c r="G23" s="403" t="e">
        <f t="shared" si="1"/>
        <v>#DIV/0!</v>
      </c>
    </row>
    <row r="24" spans="1:7" x14ac:dyDescent="0.25">
      <c r="A24" s="929" t="s">
        <v>54</v>
      </c>
      <c r="B24" s="930"/>
      <c r="C24" s="930"/>
      <c r="D24" s="178">
        <f>SUM(D11:D23)</f>
        <v>0</v>
      </c>
      <c r="E24" s="171" t="e">
        <f>SUM(E11:E23)</f>
        <v>#DIV/0!</v>
      </c>
      <c r="F24" s="171" t="e">
        <f>SUM(F11:F23)</f>
        <v>#DIV/0!</v>
      </c>
      <c r="G24" s="171" t="e">
        <f>SUM(G11:G23)</f>
        <v>#DIV/0!</v>
      </c>
    </row>
  </sheetData>
  <mergeCells count="13">
    <mergeCell ref="B21:C21"/>
    <mergeCell ref="B22:C22"/>
    <mergeCell ref="B23:C23"/>
    <mergeCell ref="A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"/>
  <sheetViews>
    <sheetView showGridLines="0" zoomScaleNormal="100" workbookViewId="0">
      <selection activeCell="K11" sqref="K11"/>
    </sheetView>
  </sheetViews>
  <sheetFormatPr baseColWidth="10" defaultColWidth="11.42578125" defaultRowHeight="15" x14ac:dyDescent="0.25"/>
  <cols>
    <col min="1" max="1" width="2.140625" customWidth="1"/>
    <col min="2" max="2" width="6.28515625" customWidth="1"/>
    <col min="3" max="3" width="38.5703125" customWidth="1"/>
    <col min="5" max="5" width="15.42578125" bestFit="1" customWidth="1"/>
    <col min="9" max="9" width="12.28515625" bestFit="1" customWidth="1"/>
    <col min="10" max="10" width="13.5703125" bestFit="1" customWidth="1"/>
    <col min="12" max="12" width="4.7109375" customWidth="1"/>
  </cols>
  <sheetData>
    <row r="1" spans="2:13" ht="15.75" thickBot="1" x14ac:dyDescent="0.3"/>
    <row r="2" spans="2:13" ht="27" thickBot="1" x14ac:dyDescent="0.45">
      <c r="B2" s="933" t="s">
        <v>175</v>
      </c>
      <c r="C2" s="934"/>
      <c r="D2" s="934"/>
      <c r="E2" s="934"/>
      <c r="F2" s="934"/>
      <c r="G2" s="934"/>
      <c r="H2" s="934"/>
      <c r="I2" s="934"/>
      <c r="J2" s="934"/>
      <c r="K2" s="935"/>
    </row>
    <row r="3" spans="2:13" ht="15.75" thickBot="1" x14ac:dyDescent="0.3"/>
    <row r="4" spans="2:13" x14ac:dyDescent="0.25">
      <c r="C4" s="936" t="s">
        <v>161</v>
      </c>
      <c r="D4" s="937"/>
      <c r="F4" s="938" t="s">
        <v>162</v>
      </c>
      <c r="G4" s="939"/>
      <c r="H4" s="940"/>
    </row>
    <row r="5" spans="2:13" x14ac:dyDescent="0.25">
      <c r="C5" s="3" t="s">
        <v>164</v>
      </c>
      <c r="D5" s="289">
        <v>1545</v>
      </c>
      <c r="F5" s="941" t="s">
        <v>165</v>
      </c>
      <c r="G5" s="942"/>
      <c r="H5" s="289">
        <v>8</v>
      </c>
    </row>
    <row r="6" spans="2:13" ht="15.6" customHeight="1" thickBot="1" x14ac:dyDescent="0.3">
      <c r="C6" s="292" t="s">
        <v>168</v>
      </c>
      <c r="D6" s="291">
        <v>365</v>
      </c>
      <c r="F6" s="941" t="s">
        <v>166</v>
      </c>
      <c r="G6" s="942"/>
      <c r="H6" s="289">
        <v>3</v>
      </c>
    </row>
    <row r="7" spans="2:13" ht="15.75" thickBot="1" x14ac:dyDescent="0.3">
      <c r="F7" s="931" t="s">
        <v>167</v>
      </c>
      <c r="G7" s="932"/>
      <c r="H7" s="291">
        <f>H5*H6</f>
        <v>24</v>
      </c>
    </row>
    <row r="8" spans="2:13" ht="15.75" thickBot="1" x14ac:dyDescent="0.3">
      <c r="C8" s="1"/>
      <c r="D8" s="1"/>
      <c r="E8" s="1"/>
      <c r="F8" s="1"/>
      <c r="G8" s="1"/>
      <c r="H8" s="1"/>
      <c r="I8" s="1"/>
      <c r="J8" s="1"/>
      <c r="K8" s="1"/>
      <c r="L8" s="1"/>
    </row>
    <row r="9" spans="2:13" ht="27" thickBot="1" x14ac:dyDescent="0.45">
      <c r="B9" s="288" t="s">
        <v>176</v>
      </c>
      <c r="C9" s="26" t="s">
        <v>177</v>
      </c>
      <c r="D9" s="26"/>
      <c r="E9" s="24"/>
      <c r="F9" s="24"/>
      <c r="G9" s="24"/>
      <c r="H9" s="24"/>
      <c r="I9" s="24"/>
      <c r="J9" s="24"/>
      <c r="K9" s="25"/>
    </row>
    <row r="10" spans="2:13" ht="15.75" thickBot="1" x14ac:dyDescent="0.3"/>
    <row r="11" spans="2:13" ht="16.5" thickBot="1" x14ac:dyDescent="0.3">
      <c r="C11" s="38" t="s">
        <v>178</v>
      </c>
      <c r="D11" s="39"/>
      <c r="E11" s="40"/>
      <c r="F11" s="40"/>
      <c r="G11" s="41"/>
      <c r="H11" s="42"/>
      <c r="I11" s="43">
        <f>I25+I32+I41+I51</f>
        <v>3182</v>
      </c>
      <c r="J11" s="44">
        <f>J25+J32+J41+J51</f>
        <v>2.0595469255663432</v>
      </c>
      <c r="K11" s="45">
        <f>$H$5/J11</f>
        <v>3.8843494657448141</v>
      </c>
    </row>
    <row r="12" spans="2:13" ht="15.75" thickBot="1" x14ac:dyDescent="0.3"/>
    <row r="13" spans="2:13" ht="16.5" thickBot="1" x14ac:dyDescent="0.3">
      <c r="I13" s="30" t="s">
        <v>20</v>
      </c>
      <c r="J13" s="36">
        <f>J11</f>
        <v>2.0595469255663432</v>
      </c>
      <c r="K13" s="37">
        <f>J13/J11</f>
        <v>1</v>
      </c>
      <c r="L13" s="1"/>
    </row>
    <row r="14" spans="2:13" ht="15.75" thickBot="1" x14ac:dyDescent="0.3"/>
    <row r="15" spans="2:13" x14ac:dyDescent="0.25">
      <c r="C15" s="47" t="s">
        <v>179</v>
      </c>
      <c r="D15" s="48"/>
      <c r="E15" s="49"/>
      <c r="F15" s="49"/>
      <c r="G15" s="50"/>
      <c r="H15" s="50"/>
      <c r="I15" s="50"/>
      <c r="J15" s="50"/>
      <c r="K15" s="51"/>
      <c r="L15" s="1"/>
    </row>
    <row r="16" spans="2:13" x14ac:dyDescent="0.25">
      <c r="C16" s="8" t="s">
        <v>180</v>
      </c>
      <c r="D16" s="943" t="s">
        <v>181</v>
      </c>
      <c r="E16" s="944"/>
      <c r="F16" s="13" t="s">
        <v>182</v>
      </c>
      <c r="G16" s="13" t="s">
        <v>183</v>
      </c>
      <c r="H16" s="46" t="s">
        <v>184</v>
      </c>
      <c r="I16" s="15" t="s">
        <v>125</v>
      </c>
      <c r="J16" s="15" t="s">
        <v>173</v>
      </c>
      <c r="K16" s="4"/>
      <c r="L16" s="1"/>
      <c r="M16" s="266" t="s">
        <v>185</v>
      </c>
    </row>
    <row r="17" spans="3:13" x14ac:dyDescent="0.25">
      <c r="C17" s="3" t="s">
        <v>186</v>
      </c>
      <c r="D17" s="33">
        <v>2</v>
      </c>
      <c r="E17" s="32" t="s">
        <v>187</v>
      </c>
      <c r="F17" s="14">
        <v>37</v>
      </c>
      <c r="G17" s="32" t="s">
        <v>188</v>
      </c>
      <c r="H17" s="14">
        <v>4</v>
      </c>
      <c r="I17" s="9">
        <f>D17*F17*H17</f>
        <v>296</v>
      </c>
      <c r="J17" s="16">
        <f>I17/$D$5</f>
        <v>0.19158576051779935</v>
      </c>
      <c r="K17" s="4"/>
      <c r="L17" s="1"/>
      <c r="M17" s="266" t="s">
        <v>189</v>
      </c>
    </row>
    <row r="18" spans="3:13" x14ac:dyDescent="0.25">
      <c r="C18" s="3" t="s">
        <v>190</v>
      </c>
      <c r="D18" s="33">
        <v>2</v>
      </c>
      <c r="E18" s="32" t="s">
        <v>191</v>
      </c>
      <c r="F18" s="14">
        <v>12</v>
      </c>
      <c r="G18" s="32" t="s">
        <v>188</v>
      </c>
      <c r="H18" s="14">
        <v>8</v>
      </c>
      <c r="I18" s="9">
        <f t="shared" ref="I18:I24" si="0">D18*F18*H18</f>
        <v>192</v>
      </c>
      <c r="J18" s="16">
        <f t="shared" ref="J18:J24" si="1">I18/$D$5</f>
        <v>0.12427184466019417</v>
      </c>
      <c r="K18" s="4"/>
      <c r="L18" s="1"/>
    </row>
    <row r="19" spans="3:13" x14ac:dyDescent="0.25">
      <c r="C19" s="3" t="s">
        <v>192</v>
      </c>
      <c r="D19" s="33">
        <v>3</v>
      </c>
      <c r="E19" s="32" t="s">
        <v>193</v>
      </c>
      <c r="F19" s="14">
        <v>2</v>
      </c>
      <c r="G19" s="32" t="s">
        <v>188</v>
      </c>
      <c r="H19" s="14">
        <v>8</v>
      </c>
      <c r="I19" s="9">
        <f t="shared" si="0"/>
        <v>48</v>
      </c>
      <c r="J19" s="16">
        <f t="shared" si="1"/>
        <v>3.1067961165048542E-2</v>
      </c>
      <c r="K19" s="4"/>
      <c r="L19" s="1"/>
    </row>
    <row r="20" spans="3:13" x14ac:dyDescent="0.25">
      <c r="C20" s="3" t="s">
        <v>194</v>
      </c>
      <c r="D20" s="33">
        <v>1</v>
      </c>
      <c r="E20" s="32" t="s">
        <v>191</v>
      </c>
      <c r="F20" s="14">
        <v>4</v>
      </c>
      <c r="G20" s="32" t="s">
        <v>188</v>
      </c>
      <c r="H20" s="14">
        <v>4</v>
      </c>
      <c r="I20" s="9">
        <f t="shared" si="0"/>
        <v>16</v>
      </c>
      <c r="J20" s="16">
        <f t="shared" si="1"/>
        <v>1.0355987055016181E-2</v>
      </c>
      <c r="K20" s="4"/>
      <c r="L20" s="1"/>
    </row>
    <row r="21" spans="3:13" x14ac:dyDescent="0.25">
      <c r="C21" s="3" t="s">
        <v>195</v>
      </c>
      <c r="D21" s="33"/>
      <c r="E21" s="32" t="s">
        <v>196</v>
      </c>
      <c r="F21" s="14"/>
      <c r="G21" s="32" t="s">
        <v>188</v>
      </c>
      <c r="H21" s="14"/>
      <c r="I21" s="9">
        <f t="shared" si="0"/>
        <v>0</v>
      </c>
      <c r="J21" s="16">
        <f t="shared" si="1"/>
        <v>0</v>
      </c>
      <c r="K21" s="4"/>
      <c r="L21" s="1"/>
    </row>
    <row r="22" spans="3:13" x14ac:dyDescent="0.25">
      <c r="C22" s="3" t="s">
        <v>197</v>
      </c>
      <c r="D22" s="33">
        <v>1</v>
      </c>
      <c r="E22" s="32" t="s">
        <v>196</v>
      </c>
      <c r="F22" s="14">
        <v>185</v>
      </c>
      <c r="G22" s="32" t="s">
        <v>188</v>
      </c>
      <c r="H22" s="14">
        <v>4</v>
      </c>
      <c r="I22" s="9">
        <f t="shared" si="0"/>
        <v>740</v>
      </c>
      <c r="J22" s="16">
        <f t="shared" si="1"/>
        <v>0.47896440129449835</v>
      </c>
      <c r="K22" s="4"/>
      <c r="L22" s="1"/>
    </row>
    <row r="23" spans="3:13" x14ac:dyDescent="0.25">
      <c r="C23" s="3" t="s">
        <v>198</v>
      </c>
      <c r="D23" s="33">
        <v>3</v>
      </c>
      <c r="E23" s="32" t="s">
        <v>193</v>
      </c>
      <c r="F23" s="14">
        <v>2</v>
      </c>
      <c r="G23" s="32" t="s">
        <v>188</v>
      </c>
      <c r="H23" s="14">
        <v>5</v>
      </c>
      <c r="I23" s="9">
        <f>D23*F23*H23</f>
        <v>30</v>
      </c>
      <c r="J23" s="16">
        <f t="shared" si="1"/>
        <v>1.9417475728155338E-2</v>
      </c>
      <c r="K23" s="4"/>
      <c r="L23" s="1"/>
    </row>
    <row r="24" spans="3:13" ht="15.75" thickBot="1" x14ac:dyDescent="0.3">
      <c r="C24" s="5" t="s">
        <v>199</v>
      </c>
      <c r="D24" s="33">
        <v>2</v>
      </c>
      <c r="E24" s="32" t="s">
        <v>193</v>
      </c>
      <c r="F24" s="14">
        <v>2</v>
      </c>
      <c r="G24" s="32" t="s">
        <v>188</v>
      </c>
      <c r="H24" s="14">
        <v>8</v>
      </c>
      <c r="I24" s="9">
        <f t="shared" si="0"/>
        <v>32</v>
      </c>
      <c r="J24" s="17">
        <f t="shared" si="1"/>
        <v>2.0711974110032363E-2</v>
      </c>
      <c r="K24" s="4"/>
      <c r="L24" s="1"/>
    </row>
    <row r="25" spans="3:13" ht="15.75" thickTop="1" x14ac:dyDescent="0.25">
      <c r="C25" s="18" t="s">
        <v>125</v>
      </c>
      <c r="D25" s="28"/>
      <c r="E25" s="19"/>
      <c r="F25" s="19"/>
      <c r="G25" s="20"/>
      <c r="H25" s="21"/>
      <c r="I25" s="12">
        <f>SUM(I17:I24)</f>
        <v>1354</v>
      </c>
      <c r="J25" s="31">
        <f>SUM(J17:J24)</f>
        <v>0.87637540453074436</v>
      </c>
      <c r="K25" s="4"/>
    </row>
    <row r="26" spans="3:13" x14ac:dyDescent="0.25">
      <c r="C26" s="34"/>
      <c r="K26" s="35"/>
    </row>
    <row r="27" spans="3:13" ht="15.75" thickBot="1" x14ac:dyDescent="0.3">
      <c r="C27" s="945" t="s">
        <v>200</v>
      </c>
      <c r="D27" s="946"/>
      <c r="E27" s="54">
        <f>I25/D6</f>
        <v>3.7095890410958905</v>
      </c>
      <c r="F27" s="56" t="s">
        <v>201</v>
      </c>
      <c r="G27" s="55">
        <f>$D$6</f>
        <v>365</v>
      </c>
      <c r="H27" s="57" t="s">
        <v>202</v>
      </c>
      <c r="I27" s="52"/>
      <c r="J27" s="6"/>
      <c r="K27" s="53"/>
      <c r="L27" s="1"/>
      <c r="M27" s="1"/>
    </row>
    <row r="28" spans="3:13" ht="15.75" thickBot="1" x14ac:dyDescent="0.3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3:13" x14ac:dyDescent="0.25">
      <c r="C29" s="47" t="s">
        <v>203</v>
      </c>
      <c r="D29" s="48"/>
      <c r="E29" s="49"/>
      <c r="F29" s="49"/>
      <c r="G29" s="50"/>
      <c r="H29" s="50"/>
      <c r="I29" s="50"/>
      <c r="J29" s="50"/>
      <c r="K29" s="51"/>
      <c r="L29" s="1"/>
      <c r="M29" s="1"/>
    </row>
    <row r="30" spans="3:13" x14ac:dyDescent="0.25">
      <c r="C30" s="8" t="s">
        <v>180</v>
      </c>
      <c r="D30" s="943" t="s">
        <v>181</v>
      </c>
      <c r="E30" s="944"/>
      <c r="F30" s="13" t="s">
        <v>182</v>
      </c>
      <c r="G30" s="13" t="s">
        <v>183</v>
      </c>
      <c r="H30" s="46" t="s">
        <v>184</v>
      </c>
      <c r="I30" s="15" t="s">
        <v>125</v>
      </c>
      <c r="J30" s="15" t="s">
        <v>173</v>
      </c>
      <c r="K30" s="4"/>
      <c r="L30" s="1"/>
      <c r="M30" s="1"/>
    </row>
    <row r="31" spans="3:13" ht="15.75" thickBot="1" x14ac:dyDescent="0.3">
      <c r="C31" s="3" t="s">
        <v>204</v>
      </c>
      <c r="D31" s="33">
        <v>10</v>
      </c>
      <c r="E31" s="32" t="s">
        <v>196</v>
      </c>
      <c r="F31" s="14">
        <v>13</v>
      </c>
      <c r="G31" s="32" t="s">
        <v>205</v>
      </c>
      <c r="H31" s="14">
        <v>1</v>
      </c>
      <c r="I31" s="9">
        <f>D31*F31*H31</f>
        <v>130</v>
      </c>
      <c r="J31" s="17">
        <f t="shared" ref="J31" si="2">I31/$D$5</f>
        <v>8.4142394822006472E-2</v>
      </c>
      <c r="K31" s="35"/>
      <c r="L31" s="1"/>
      <c r="M31" s="1"/>
    </row>
    <row r="32" spans="3:13" ht="16.5" thickTop="1" thickBot="1" x14ac:dyDescent="0.3">
      <c r="C32" s="58" t="s">
        <v>125</v>
      </c>
      <c r="D32" s="59"/>
      <c r="E32" s="60"/>
      <c r="F32" s="60"/>
      <c r="G32" s="61"/>
      <c r="H32" s="62"/>
      <c r="I32" s="63">
        <f>I31</f>
        <v>130</v>
      </c>
      <c r="J32" s="64">
        <f>J31</f>
        <v>8.4142394822006472E-2</v>
      </c>
      <c r="K32" s="7"/>
      <c r="L32" s="1"/>
      <c r="M32" s="1"/>
    </row>
    <row r="33" spans="3:13" ht="15.75" thickBot="1" x14ac:dyDescent="0.3"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3:13" x14ac:dyDescent="0.25">
      <c r="C34" s="47" t="s">
        <v>206</v>
      </c>
      <c r="D34" s="48"/>
      <c r="E34" s="49"/>
      <c r="F34" s="49"/>
      <c r="G34" s="50"/>
      <c r="H34" s="50"/>
      <c r="I34" s="50"/>
      <c r="J34" s="50"/>
      <c r="K34" s="51"/>
      <c r="L34" s="1"/>
      <c r="M34" s="1"/>
    </row>
    <row r="35" spans="3:13" x14ac:dyDescent="0.25">
      <c r="C35" s="8" t="s">
        <v>180</v>
      </c>
      <c r="D35" s="943" t="s">
        <v>181</v>
      </c>
      <c r="E35" s="944"/>
      <c r="F35" s="13" t="s">
        <v>182</v>
      </c>
      <c r="G35" s="13" t="s">
        <v>183</v>
      </c>
      <c r="H35" s="46" t="s">
        <v>184</v>
      </c>
      <c r="I35" s="15" t="s">
        <v>125</v>
      </c>
      <c r="J35" s="15" t="s">
        <v>173</v>
      </c>
      <c r="K35" s="4"/>
      <c r="L35" s="1"/>
      <c r="M35" s="1"/>
    </row>
    <row r="36" spans="3:13" x14ac:dyDescent="0.25">
      <c r="C36" s="3" t="s">
        <v>207</v>
      </c>
      <c r="D36" s="33">
        <v>2</v>
      </c>
      <c r="E36" s="32" t="s">
        <v>193</v>
      </c>
      <c r="F36" s="14">
        <v>1</v>
      </c>
      <c r="G36" s="32" t="s">
        <v>188</v>
      </c>
      <c r="H36" s="14">
        <v>8</v>
      </c>
      <c r="I36" s="9">
        <f>D36*F36*H36</f>
        <v>16</v>
      </c>
      <c r="J36" s="16">
        <f t="shared" ref="J36:J40" si="3">I36/$D$5</f>
        <v>1.0355987055016181E-2</v>
      </c>
      <c r="K36" s="4"/>
      <c r="L36" s="1"/>
      <c r="M36" s="1"/>
    </row>
    <row r="37" spans="3:13" x14ac:dyDescent="0.25">
      <c r="C37" s="3" t="s">
        <v>208</v>
      </c>
      <c r="D37" s="33">
        <v>0.25</v>
      </c>
      <c r="E37" s="32" t="s">
        <v>209</v>
      </c>
      <c r="F37" s="14">
        <v>8</v>
      </c>
      <c r="G37" s="32" t="s">
        <v>188</v>
      </c>
      <c r="H37" s="14">
        <v>365</v>
      </c>
      <c r="I37" s="9">
        <f>D37*F37*H37</f>
        <v>730</v>
      </c>
      <c r="J37" s="16">
        <f t="shared" si="3"/>
        <v>0.47249190938511326</v>
      </c>
      <c r="K37" s="4"/>
      <c r="L37" s="1"/>
      <c r="M37" s="1"/>
    </row>
    <row r="38" spans="3:13" x14ac:dyDescent="0.25">
      <c r="C38" s="3" t="s">
        <v>210</v>
      </c>
      <c r="D38" s="33">
        <v>4</v>
      </c>
      <c r="E38" s="32" t="s">
        <v>193</v>
      </c>
      <c r="F38" s="14">
        <v>8</v>
      </c>
      <c r="G38" s="32" t="s">
        <v>188</v>
      </c>
      <c r="H38" s="14">
        <v>1</v>
      </c>
      <c r="I38" s="9">
        <f>D38*F38*H38</f>
        <v>32</v>
      </c>
      <c r="J38" s="16">
        <f t="shared" si="3"/>
        <v>2.0711974110032363E-2</v>
      </c>
      <c r="K38" s="4"/>
      <c r="L38" s="1"/>
      <c r="M38" s="1"/>
    </row>
    <row r="39" spans="3:13" x14ac:dyDescent="0.25">
      <c r="C39" s="3" t="s">
        <v>211</v>
      </c>
      <c r="D39" s="33">
        <v>1</v>
      </c>
      <c r="E39" s="32" t="s">
        <v>212</v>
      </c>
      <c r="F39" s="14">
        <v>8</v>
      </c>
      <c r="G39" s="32" t="s">
        <v>205</v>
      </c>
      <c r="H39" s="14">
        <v>52</v>
      </c>
      <c r="I39" s="9">
        <f>D39*F39*H39</f>
        <v>416</v>
      </c>
      <c r="J39" s="16">
        <f t="shared" si="3"/>
        <v>0.26925566343042073</v>
      </c>
      <c r="K39" s="4"/>
      <c r="L39" s="1"/>
      <c r="M39" s="1"/>
    </row>
    <row r="40" spans="3:13" ht="15.75" thickBot="1" x14ac:dyDescent="0.3">
      <c r="C40" s="3" t="s">
        <v>213</v>
      </c>
      <c r="D40" s="33">
        <v>0.25</v>
      </c>
      <c r="E40" s="32" t="s">
        <v>191</v>
      </c>
      <c r="F40" s="14">
        <v>8</v>
      </c>
      <c r="G40" s="32" t="s">
        <v>188</v>
      </c>
      <c r="H40" s="14">
        <v>12</v>
      </c>
      <c r="I40" s="9">
        <f>D40*F40*H40</f>
        <v>24</v>
      </c>
      <c r="J40" s="17">
        <f t="shared" si="3"/>
        <v>1.5533980582524271E-2</v>
      </c>
      <c r="K40" s="4"/>
      <c r="L40" s="1"/>
      <c r="M40" s="1"/>
    </row>
    <row r="41" spans="3:13" ht="16.5" thickTop="1" thickBot="1" x14ac:dyDescent="0.3">
      <c r="C41" s="58" t="s">
        <v>125</v>
      </c>
      <c r="D41" s="59"/>
      <c r="E41" s="60"/>
      <c r="F41" s="60"/>
      <c r="G41" s="61"/>
      <c r="H41" s="62"/>
      <c r="I41" s="63">
        <f>SUM(I36:I40)</f>
        <v>1218</v>
      </c>
      <c r="J41" s="64">
        <f>SUM(J36:J40)</f>
        <v>0.78834951456310687</v>
      </c>
      <c r="K41" s="53"/>
      <c r="L41" s="1"/>
      <c r="M41" s="1"/>
    </row>
    <row r="42" spans="3:13" ht="15.75" thickBot="1" x14ac:dyDescent="0.3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3:13" x14ac:dyDescent="0.25">
      <c r="C43" s="47" t="s">
        <v>214</v>
      </c>
      <c r="D43" s="48"/>
      <c r="E43" s="49"/>
      <c r="F43" s="49"/>
      <c r="G43" s="50"/>
      <c r="H43" s="50"/>
      <c r="I43" s="50"/>
      <c r="J43" s="50"/>
      <c r="K43" s="51"/>
      <c r="L43" s="1"/>
      <c r="M43" s="1"/>
    </row>
    <row r="44" spans="3:13" x14ac:dyDescent="0.25">
      <c r="C44" s="8" t="s">
        <v>180</v>
      </c>
      <c r="D44" s="943" t="s">
        <v>181</v>
      </c>
      <c r="E44" s="944"/>
      <c r="F44" s="13" t="s">
        <v>182</v>
      </c>
      <c r="G44" s="13" t="s">
        <v>183</v>
      </c>
      <c r="H44" s="46" t="s">
        <v>184</v>
      </c>
      <c r="I44" s="15" t="s">
        <v>125</v>
      </c>
      <c r="J44" s="15" t="s">
        <v>173</v>
      </c>
      <c r="K44" s="4"/>
      <c r="L44" s="1"/>
      <c r="M44" s="1"/>
    </row>
    <row r="45" spans="3:13" x14ac:dyDescent="0.25">
      <c r="C45" s="3" t="s">
        <v>215</v>
      </c>
      <c r="D45" s="33">
        <v>0.5</v>
      </c>
      <c r="E45" s="32" t="s">
        <v>191</v>
      </c>
      <c r="F45" s="14">
        <v>12</v>
      </c>
      <c r="G45" s="32" t="s">
        <v>188</v>
      </c>
      <c r="H45" s="14">
        <v>8</v>
      </c>
      <c r="I45" s="9">
        <f t="shared" ref="I45:I50" si="4">D45*F45*H45</f>
        <v>48</v>
      </c>
      <c r="J45" s="16">
        <f>I45/$D$5</f>
        <v>3.1067961165048542E-2</v>
      </c>
      <c r="K45" s="4"/>
      <c r="L45" s="1"/>
      <c r="M45" s="1"/>
    </row>
    <row r="46" spans="3:13" x14ac:dyDescent="0.25">
      <c r="C46" s="3" t="s">
        <v>216</v>
      </c>
      <c r="D46" s="33">
        <v>1</v>
      </c>
      <c r="E46" s="32" t="s">
        <v>191</v>
      </c>
      <c r="F46" s="14">
        <v>12</v>
      </c>
      <c r="G46" s="32" t="s">
        <v>188</v>
      </c>
      <c r="H46" s="14">
        <v>8</v>
      </c>
      <c r="I46" s="9">
        <f t="shared" si="4"/>
        <v>96</v>
      </c>
      <c r="J46" s="16">
        <f t="shared" ref="J46:J50" si="5">I46/$D$5</f>
        <v>6.2135922330097085E-2</v>
      </c>
      <c r="K46" s="4"/>
      <c r="L46" s="1"/>
      <c r="M46" s="1"/>
    </row>
    <row r="47" spans="3:13" x14ac:dyDescent="0.25">
      <c r="C47" s="5" t="s">
        <v>217</v>
      </c>
      <c r="D47" s="33">
        <v>1</v>
      </c>
      <c r="E47" s="32" t="s">
        <v>191</v>
      </c>
      <c r="F47" s="14">
        <v>6</v>
      </c>
      <c r="G47" s="32" t="s">
        <v>188</v>
      </c>
      <c r="H47" s="14">
        <v>8</v>
      </c>
      <c r="I47" s="9">
        <f t="shared" si="4"/>
        <v>48</v>
      </c>
      <c r="J47" s="16">
        <f t="shared" si="5"/>
        <v>3.1067961165048542E-2</v>
      </c>
      <c r="K47" s="4"/>
      <c r="L47" s="1"/>
      <c r="M47" s="1"/>
    </row>
    <row r="48" spans="3:13" x14ac:dyDescent="0.25">
      <c r="C48" s="5" t="s">
        <v>218</v>
      </c>
      <c r="D48" s="33">
        <v>1</v>
      </c>
      <c r="E48" s="32" t="s">
        <v>191</v>
      </c>
      <c r="F48" s="14">
        <v>12</v>
      </c>
      <c r="G48" s="32" t="s">
        <v>188</v>
      </c>
      <c r="H48" s="14">
        <v>8</v>
      </c>
      <c r="I48" s="9">
        <f t="shared" si="4"/>
        <v>96</v>
      </c>
      <c r="J48" s="16">
        <f t="shared" si="5"/>
        <v>6.2135922330097085E-2</v>
      </c>
      <c r="K48" s="4"/>
      <c r="L48" s="1"/>
      <c r="M48" s="1"/>
    </row>
    <row r="49" spans="3:13" x14ac:dyDescent="0.25">
      <c r="C49" s="3" t="s">
        <v>219</v>
      </c>
      <c r="D49" s="33">
        <v>1</v>
      </c>
      <c r="E49" s="32" t="s">
        <v>191</v>
      </c>
      <c r="F49" s="14">
        <v>12</v>
      </c>
      <c r="G49" s="32" t="s">
        <v>188</v>
      </c>
      <c r="H49" s="14">
        <v>8</v>
      </c>
      <c r="I49" s="9">
        <f t="shared" si="4"/>
        <v>96</v>
      </c>
      <c r="J49" s="16">
        <f t="shared" si="5"/>
        <v>6.2135922330097085E-2</v>
      </c>
      <c r="K49" s="4"/>
      <c r="L49" s="1"/>
      <c r="M49" s="1"/>
    </row>
    <row r="50" spans="3:13" ht="15.75" thickBot="1" x14ac:dyDescent="0.3">
      <c r="C50" s="3" t="s">
        <v>208</v>
      </c>
      <c r="D50" s="33">
        <v>1</v>
      </c>
      <c r="E50" s="32" t="s">
        <v>191</v>
      </c>
      <c r="F50" s="14">
        <v>12</v>
      </c>
      <c r="G50" s="32" t="s">
        <v>188</v>
      </c>
      <c r="H50" s="14">
        <v>8</v>
      </c>
      <c r="I50" s="9">
        <f t="shared" si="4"/>
        <v>96</v>
      </c>
      <c r="J50" s="17">
        <f t="shared" si="5"/>
        <v>6.2135922330097085E-2</v>
      </c>
      <c r="K50" s="4"/>
      <c r="L50" s="1"/>
      <c r="M50" s="1"/>
    </row>
    <row r="51" spans="3:13" ht="16.5" thickTop="1" thickBot="1" x14ac:dyDescent="0.3">
      <c r="C51" s="58" t="s">
        <v>125</v>
      </c>
      <c r="D51" s="59"/>
      <c r="E51" s="60"/>
      <c r="F51" s="60"/>
      <c r="G51" s="61"/>
      <c r="H51" s="62"/>
      <c r="I51" s="63">
        <f>SUM(I45:I50)</f>
        <v>480</v>
      </c>
      <c r="J51" s="64">
        <f>SUM(J45:J50)</f>
        <v>0.31067961165048541</v>
      </c>
      <c r="K51" s="53"/>
      <c r="M51" s="1"/>
    </row>
    <row r="52" spans="3:13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3:13" x14ac:dyDescent="0.25">
      <c r="C53" s="143" t="s">
        <v>64</v>
      </c>
      <c r="D53" s="143"/>
      <c r="E53" s="143"/>
      <c r="F53" s="143"/>
    </row>
    <row r="54" spans="3:13" x14ac:dyDescent="0.25">
      <c r="C54" s="144" t="s">
        <v>65</v>
      </c>
      <c r="D54" s="144"/>
      <c r="E54" s="144"/>
      <c r="F54" s="144"/>
      <c r="G54" s="1"/>
      <c r="H54" s="1"/>
      <c r="I54" s="1"/>
    </row>
    <row r="55" spans="3:13" x14ac:dyDescent="0.25">
      <c r="C55" s="1"/>
      <c r="D55" s="1"/>
      <c r="E55" s="1"/>
      <c r="F55" s="1"/>
      <c r="G55" s="1"/>
      <c r="H55" s="1"/>
      <c r="I55" s="1"/>
    </row>
    <row r="56" spans="3:13" x14ac:dyDescent="0.25">
      <c r="C56" s="1"/>
      <c r="D56" s="1"/>
      <c r="E56" s="1"/>
      <c r="F56" s="1"/>
      <c r="G56" s="1"/>
      <c r="H56" s="1"/>
      <c r="I56" s="1"/>
    </row>
  </sheetData>
  <mergeCells count="11">
    <mergeCell ref="D35:E35"/>
    <mergeCell ref="D44:E44"/>
    <mergeCell ref="D16:E16"/>
    <mergeCell ref="C27:D27"/>
    <mergeCell ref="D30:E30"/>
    <mergeCell ref="F7:G7"/>
    <mergeCell ref="B2:K2"/>
    <mergeCell ref="C4:D4"/>
    <mergeCell ref="F4:H4"/>
    <mergeCell ref="F5:G5"/>
    <mergeCell ref="F6:G6"/>
  </mergeCells>
  <pageMargins left="0.7" right="0.7" top="0.78740157499999996" bottom="0.78740157499999996" header="0.3" footer="0.3"/>
  <pageSetup paperSize="9" scale="62" orientation="portrait" r:id="rId1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6"/>
  <sheetViews>
    <sheetView showGridLines="0" zoomScale="118" zoomScaleNormal="118" zoomScaleSheetLayoutView="70" workbookViewId="0">
      <selection activeCell="B41" sqref="B41"/>
    </sheetView>
  </sheetViews>
  <sheetFormatPr baseColWidth="10" defaultColWidth="10.85546875" defaultRowHeight="14.25" x14ac:dyDescent="0.2"/>
  <cols>
    <col min="1" max="1" width="2.7109375" style="275" customWidth="1"/>
    <col min="2" max="2" width="54.7109375" style="275" customWidth="1"/>
    <col min="3" max="3" width="23" style="275" customWidth="1"/>
    <col min="4" max="4" width="16.5703125" style="275" customWidth="1"/>
    <col min="5" max="5" width="16.85546875" style="275" customWidth="1"/>
    <col min="6" max="6" width="16" style="275" customWidth="1"/>
    <col min="7" max="7" width="14.140625" style="275" customWidth="1"/>
    <col min="8" max="8" width="14.7109375" style="275" customWidth="1"/>
    <col min="9" max="9" width="15.42578125" style="275" customWidth="1"/>
    <col min="10" max="10" width="13.85546875" style="275" customWidth="1"/>
    <col min="11" max="12" width="21.42578125" style="275" customWidth="1"/>
    <col min="13" max="15" width="22.5703125" style="275" customWidth="1"/>
    <col min="16" max="16" width="24.140625" style="275" customWidth="1"/>
    <col min="17" max="17" width="10.85546875" style="275" customWidth="1"/>
    <col min="18" max="16384" width="10.85546875" style="275"/>
  </cols>
  <sheetData>
    <row r="1" spans="2:12" ht="23.1" customHeight="1" x14ac:dyDescent="0.2">
      <c r="K1" s="408"/>
      <c r="L1" s="408"/>
    </row>
    <row r="2" spans="2:12" ht="15" x14ac:dyDescent="0.25">
      <c r="B2" s="484" t="s">
        <v>393</v>
      </c>
      <c r="C2" s="485"/>
      <c r="K2" s="408"/>
      <c r="L2" s="408"/>
    </row>
    <row r="3" spans="2:12" ht="15" x14ac:dyDescent="0.25">
      <c r="B3" s="483" t="s">
        <v>394</v>
      </c>
      <c r="C3" s="482"/>
      <c r="K3" s="408"/>
      <c r="L3" s="408"/>
    </row>
    <row r="4" spans="2:12" ht="15" x14ac:dyDescent="0.25">
      <c r="B4" s="483" t="s">
        <v>395</v>
      </c>
      <c r="C4" s="482"/>
      <c r="K4" s="408"/>
      <c r="L4" s="408"/>
    </row>
    <row r="5" spans="2:12" ht="15" x14ac:dyDescent="0.25">
      <c r="B5" s="483" t="s">
        <v>396</v>
      </c>
      <c r="C5" s="482" t="s">
        <v>399</v>
      </c>
      <c r="K5" s="408"/>
      <c r="L5" s="408"/>
    </row>
    <row r="6" spans="2:12" ht="15" x14ac:dyDescent="0.25">
      <c r="B6" s="483" t="s">
        <v>397</v>
      </c>
      <c r="C6" s="482"/>
      <c r="K6" s="408"/>
      <c r="L6" s="408"/>
    </row>
    <row r="7" spans="2:12" ht="15" x14ac:dyDescent="0.25">
      <c r="B7" s="483" t="s">
        <v>86</v>
      </c>
      <c r="C7" s="482"/>
      <c r="K7" s="408"/>
      <c r="L7" s="408"/>
    </row>
    <row r="8" spans="2:12" ht="15" x14ac:dyDescent="0.25">
      <c r="B8" s="483" t="s">
        <v>398</v>
      </c>
      <c r="C8" s="482"/>
      <c r="K8" s="408"/>
      <c r="L8" s="408"/>
    </row>
    <row r="9" spans="2:12" ht="15" thickBot="1" x14ac:dyDescent="0.25">
      <c r="K9" s="408"/>
      <c r="L9" s="408"/>
    </row>
    <row r="10" spans="2:12" ht="18.75" thickBot="1" x14ac:dyDescent="0.3">
      <c r="B10" s="409" t="s">
        <v>392</v>
      </c>
      <c r="C10" s="410"/>
      <c r="D10" s="411"/>
      <c r="E10" s="411"/>
      <c r="F10" s="411"/>
      <c r="G10" s="411"/>
      <c r="H10" s="411"/>
      <c r="I10" s="411"/>
      <c r="J10" s="411"/>
      <c r="K10" s="412"/>
    </row>
    <row r="11" spans="2:12" ht="15" thickBot="1" x14ac:dyDescent="0.25">
      <c r="B11" s="271"/>
      <c r="C11" s="492"/>
      <c r="D11" s="492"/>
      <c r="E11" s="492"/>
      <c r="F11" s="492"/>
      <c r="G11" s="492"/>
      <c r="H11" s="492"/>
      <c r="I11" s="492"/>
      <c r="J11" s="492"/>
      <c r="K11" s="272"/>
    </row>
    <row r="12" spans="2:12" ht="15.75" thickBot="1" x14ac:dyDescent="0.25">
      <c r="B12" s="413"/>
      <c r="C12" s="493"/>
      <c r="D12" s="414" t="s">
        <v>167</v>
      </c>
      <c r="E12" s="415">
        <v>10</v>
      </c>
      <c r="F12" s="494" t="s">
        <v>403</v>
      </c>
      <c r="G12" s="492"/>
      <c r="H12" s="416" t="s">
        <v>362</v>
      </c>
      <c r="I12" s="416" t="s">
        <v>363</v>
      </c>
      <c r="J12" s="416" t="s">
        <v>364</v>
      </c>
      <c r="K12" s="951" t="s">
        <v>164</v>
      </c>
      <c r="L12" s="417"/>
    </row>
    <row r="13" spans="2:12" ht="15.75" thickBot="1" x14ac:dyDescent="0.3">
      <c r="B13" s="418"/>
      <c r="C13" s="495"/>
      <c r="D13" s="414" t="s">
        <v>365</v>
      </c>
      <c r="E13" s="415">
        <v>1</v>
      </c>
      <c r="F13" s="492"/>
      <c r="G13" s="492"/>
      <c r="H13" s="419">
        <v>365</v>
      </c>
      <c r="I13" s="419">
        <f>SUM(H13-J13)</f>
        <v>180</v>
      </c>
      <c r="J13" s="419">
        <v>185</v>
      </c>
      <c r="K13" s="952"/>
      <c r="L13" s="420"/>
    </row>
    <row r="14" spans="2:12" ht="15.75" thickBot="1" x14ac:dyDescent="0.3">
      <c r="B14" s="418"/>
      <c r="C14" s="495"/>
      <c r="D14" s="414" t="s">
        <v>366</v>
      </c>
      <c r="E14" s="421">
        <f>IFERROR(E12/E13,0)</f>
        <v>10</v>
      </c>
      <c r="F14" s="494"/>
      <c r="G14" s="492"/>
      <c r="H14" s="422">
        <f>SUM(H13/7)</f>
        <v>52.142857142857146</v>
      </c>
      <c r="I14" s="422">
        <f>SUM(H14-J14)</f>
        <v>15.142857142857146</v>
      </c>
      <c r="J14" s="422">
        <f>SUM(J13/5)</f>
        <v>37</v>
      </c>
      <c r="K14" s="423">
        <v>1562</v>
      </c>
      <c r="L14" s="424"/>
    </row>
    <row r="15" spans="2:12" ht="15.75" thickBot="1" x14ac:dyDescent="0.3">
      <c r="B15" s="418"/>
      <c r="C15" s="495"/>
      <c r="D15" s="492"/>
      <c r="E15" s="492"/>
      <c r="F15" s="492"/>
      <c r="G15" s="496"/>
      <c r="H15" s="496"/>
      <c r="I15" s="496"/>
      <c r="J15" s="496"/>
      <c r="K15" s="272"/>
      <c r="L15" s="420"/>
    </row>
    <row r="16" spans="2:12" ht="15.75" thickBot="1" x14ac:dyDescent="0.3">
      <c r="B16" s="418"/>
      <c r="C16" s="495"/>
      <c r="D16" s="414" t="s">
        <v>160</v>
      </c>
      <c r="E16" s="425">
        <v>0.5</v>
      </c>
      <c r="F16" s="492"/>
      <c r="G16" s="496"/>
      <c r="H16" s="496"/>
      <c r="I16" s="496"/>
      <c r="J16" s="496"/>
      <c r="K16" s="272"/>
      <c r="L16" s="424"/>
    </row>
    <row r="17" spans="2:12" ht="15" x14ac:dyDescent="0.25">
      <c r="B17" s="418"/>
      <c r="C17" s="495"/>
      <c r="D17" s="492"/>
      <c r="E17" s="496"/>
      <c r="F17" s="492"/>
      <c r="G17" s="496"/>
      <c r="H17" s="496"/>
      <c r="I17" s="496"/>
      <c r="J17" s="496"/>
      <c r="K17" s="272"/>
      <c r="L17" s="420"/>
    </row>
    <row r="18" spans="2:12" ht="29.1" customHeight="1" x14ac:dyDescent="0.25">
      <c r="B18" s="418"/>
      <c r="C18" s="495"/>
      <c r="D18" s="953" t="s">
        <v>367</v>
      </c>
      <c r="E18" s="953"/>
      <c r="F18" s="426" t="s">
        <v>368</v>
      </c>
      <c r="G18" s="954" t="s">
        <v>369</v>
      </c>
      <c r="H18" s="954" t="s">
        <v>370</v>
      </c>
      <c r="I18" s="954" t="s">
        <v>371</v>
      </c>
      <c r="J18" s="954" t="s">
        <v>372</v>
      </c>
      <c r="K18" s="955" t="s">
        <v>373</v>
      </c>
      <c r="L18" s="424"/>
    </row>
    <row r="19" spans="2:12" ht="20.85" customHeight="1" x14ac:dyDescent="0.2">
      <c r="B19" s="271"/>
      <c r="C19" s="492"/>
      <c r="D19" s="427" t="s">
        <v>374</v>
      </c>
      <c r="E19" s="427" t="s">
        <v>375</v>
      </c>
      <c r="F19" s="427" t="s">
        <v>376</v>
      </c>
      <c r="G19" s="954"/>
      <c r="H19" s="954"/>
      <c r="I19" s="954"/>
      <c r="J19" s="954"/>
      <c r="K19" s="955"/>
      <c r="L19" s="420"/>
    </row>
    <row r="20" spans="2:12" ht="17.100000000000001" customHeight="1" x14ac:dyDescent="0.25">
      <c r="B20" s="428" t="s">
        <v>400</v>
      </c>
      <c r="C20" s="429"/>
      <c r="D20" s="430"/>
      <c r="E20" s="430"/>
      <c r="F20" s="431"/>
      <c r="G20" s="432"/>
      <c r="H20" s="432"/>
      <c r="I20" s="431"/>
      <c r="J20" s="431"/>
      <c r="K20" s="497"/>
      <c r="L20" s="424"/>
    </row>
    <row r="21" spans="2:12" x14ac:dyDescent="0.2">
      <c r="B21" s="433" t="s">
        <v>377</v>
      </c>
      <c r="C21" s="434"/>
      <c r="D21" s="435">
        <v>0.25</v>
      </c>
      <c r="E21" s="435">
        <v>0.33333333333333331</v>
      </c>
      <c r="F21" s="436">
        <f t="shared" ref="F21:F26" si="0">(E21-D21)*24</f>
        <v>1.9999999999999996</v>
      </c>
      <c r="G21" s="490">
        <v>2</v>
      </c>
      <c r="H21" s="437">
        <v>5</v>
      </c>
      <c r="I21" s="438">
        <f>$J$13</f>
        <v>185</v>
      </c>
      <c r="J21" s="439">
        <f>SUM(F21*G21*I21)</f>
        <v>739.99999999999989</v>
      </c>
      <c r="K21" s="498">
        <f t="shared" ref="K21:K26" si="1">IFERROR(SUM(J21/K$14),0)</f>
        <v>0.47375160051216381</v>
      </c>
      <c r="L21" s="420"/>
    </row>
    <row r="22" spans="2:12" ht="15" x14ac:dyDescent="0.25">
      <c r="B22" s="433" t="s">
        <v>380</v>
      </c>
      <c r="C22" s="440"/>
      <c r="D22" s="441">
        <v>0.33333333333333331</v>
      </c>
      <c r="E22" s="441">
        <v>0.5</v>
      </c>
      <c r="F22" s="436">
        <f t="shared" si="0"/>
        <v>4</v>
      </c>
      <c r="G22" s="442">
        <v>0</v>
      </c>
      <c r="H22" s="437">
        <v>5</v>
      </c>
      <c r="I22" s="438">
        <f>$J$13</f>
        <v>185</v>
      </c>
      <c r="J22" s="443">
        <f t="shared" ref="J22:J24" si="2">SUM(F22*G22*I22)</f>
        <v>0</v>
      </c>
      <c r="K22" s="498">
        <f t="shared" si="1"/>
        <v>0</v>
      </c>
      <c r="L22" s="424"/>
    </row>
    <row r="23" spans="2:12" x14ac:dyDescent="0.2">
      <c r="B23" s="486" t="s">
        <v>378</v>
      </c>
      <c r="C23" s="444"/>
      <c r="D23" s="441"/>
      <c r="E23" s="441"/>
      <c r="F23" s="436">
        <f t="shared" si="0"/>
        <v>0</v>
      </c>
      <c r="G23" s="442">
        <v>0</v>
      </c>
      <c r="H23" s="437">
        <v>5</v>
      </c>
      <c r="I23" s="442"/>
      <c r="J23" s="443">
        <f t="shared" si="2"/>
        <v>0</v>
      </c>
      <c r="K23" s="498">
        <f t="shared" si="1"/>
        <v>0</v>
      </c>
      <c r="L23" s="420"/>
    </row>
    <row r="24" spans="2:12" ht="15" x14ac:dyDescent="0.25">
      <c r="B24" s="949" t="s">
        <v>402</v>
      </c>
      <c r="C24" s="444"/>
      <c r="D24" s="441">
        <v>0.5</v>
      </c>
      <c r="E24" s="441">
        <v>0.875</v>
      </c>
      <c r="F24" s="436">
        <f t="shared" si="0"/>
        <v>9</v>
      </c>
      <c r="G24" s="491">
        <v>2</v>
      </c>
      <c r="H24" s="437">
        <v>3</v>
      </c>
      <c r="I24" s="442">
        <f>H24/5*$J$13</f>
        <v>111</v>
      </c>
      <c r="J24" s="443">
        <f t="shared" si="2"/>
        <v>1998</v>
      </c>
      <c r="K24" s="498">
        <f t="shared" si="1"/>
        <v>1.2791293213828425</v>
      </c>
      <c r="L24" s="424"/>
    </row>
    <row r="25" spans="2:12" ht="15" x14ac:dyDescent="0.25">
      <c r="B25" s="950"/>
      <c r="C25" s="445"/>
      <c r="D25" s="441">
        <v>0.64583333333333337</v>
      </c>
      <c r="E25" s="441">
        <v>0.875</v>
      </c>
      <c r="F25" s="436">
        <f t="shared" ref="F25" si="3">(E25-D25)*24</f>
        <v>5.4999999999999991</v>
      </c>
      <c r="G25" s="491">
        <v>2</v>
      </c>
      <c r="H25" s="437">
        <v>2</v>
      </c>
      <c r="I25" s="442">
        <f>H25/5*$J$13</f>
        <v>74</v>
      </c>
      <c r="J25" s="443">
        <f t="shared" ref="J25" si="4">SUM(F25*G25*I25)</f>
        <v>813.99999999999989</v>
      </c>
      <c r="K25" s="498">
        <f t="shared" ref="K25" si="5">IFERROR(SUM(J25/K$14),0)</f>
        <v>0.52112676056338025</v>
      </c>
      <c r="L25" s="424"/>
    </row>
    <row r="26" spans="2:12" ht="15" x14ac:dyDescent="0.25">
      <c r="B26" s="433" t="s">
        <v>401</v>
      </c>
      <c r="C26" s="446"/>
      <c r="D26" s="441">
        <v>0.375</v>
      </c>
      <c r="E26" s="441">
        <v>0.41666666666666669</v>
      </c>
      <c r="F26" s="447">
        <f t="shared" si="0"/>
        <v>1.0000000000000004</v>
      </c>
      <c r="G26" s="442">
        <v>1</v>
      </c>
      <c r="H26" s="448">
        <v>5</v>
      </c>
      <c r="I26" s="442">
        <f>$J$13</f>
        <v>185</v>
      </c>
      <c r="J26" s="443">
        <f>SUM(F26*G26*I26)</f>
        <v>185.00000000000009</v>
      </c>
      <c r="K26" s="498">
        <f t="shared" si="1"/>
        <v>0.11843790012804102</v>
      </c>
      <c r="L26" s="424"/>
    </row>
    <row r="27" spans="2:12" ht="15" x14ac:dyDescent="0.25">
      <c r="B27" s="449"/>
      <c r="C27" s="267"/>
      <c r="D27" s="268"/>
      <c r="E27" s="268"/>
      <c r="F27" s="269"/>
      <c r="G27" s="487"/>
      <c r="H27" s="450"/>
      <c r="I27" s="269"/>
      <c r="J27" s="451"/>
      <c r="K27" s="499"/>
      <c r="L27" s="420"/>
    </row>
    <row r="28" spans="2:12" ht="15" x14ac:dyDescent="0.25">
      <c r="B28" s="452" t="s">
        <v>379</v>
      </c>
      <c r="C28" s="453"/>
      <c r="D28" s="453"/>
      <c r="E28" s="453"/>
      <c r="F28" s="453"/>
      <c r="G28" s="488"/>
      <c r="H28" s="453"/>
      <c r="I28" s="454"/>
      <c r="J28" s="455"/>
      <c r="K28" s="500"/>
      <c r="L28" s="424"/>
    </row>
    <row r="29" spans="2:12" x14ac:dyDescent="0.2">
      <c r="B29" s="433" t="s">
        <v>380</v>
      </c>
      <c r="C29" s="456"/>
      <c r="D29" s="441">
        <v>0</v>
      </c>
      <c r="E29" s="441">
        <v>0</v>
      </c>
      <c r="F29" s="436">
        <f>(E29-D29)*24</f>
        <v>0</v>
      </c>
      <c r="G29" s="442">
        <v>0</v>
      </c>
      <c r="H29" s="457">
        <v>1</v>
      </c>
      <c r="I29" s="442">
        <v>0</v>
      </c>
      <c r="J29" s="443">
        <f>SUM(F29*G29*I29)</f>
        <v>0</v>
      </c>
      <c r="K29" s="498">
        <f>IFERROR(SUM(J29/K$14),0)</f>
        <v>0</v>
      </c>
      <c r="L29" s="420"/>
    </row>
    <row r="30" spans="2:12" ht="15" x14ac:dyDescent="0.25">
      <c r="B30" s="458"/>
      <c r="C30" s="459"/>
      <c r="D30" s="268"/>
      <c r="E30" s="268"/>
      <c r="F30" s="269"/>
      <c r="G30" s="487"/>
      <c r="H30" s="450"/>
      <c r="I30" s="269"/>
      <c r="J30" s="451"/>
      <c r="K30" s="499"/>
      <c r="L30" s="424"/>
    </row>
    <row r="31" spans="2:12" ht="15" x14ac:dyDescent="0.25">
      <c r="B31" s="452" t="s">
        <v>381</v>
      </c>
      <c r="C31" s="453"/>
      <c r="D31" s="453"/>
      <c r="E31" s="453"/>
      <c r="F31" s="453"/>
      <c r="G31" s="488"/>
      <c r="H31" s="453"/>
      <c r="I31" s="454"/>
      <c r="J31" s="455"/>
      <c r="K31" s="500"/>
      <c r="L31" s="420"/>
    </row>
    <row r="32" spans="2:12" ht="15" x14ac:dyDescent="0.25">
      <c r="B32" s="433" t="s">
        <v>384</v>
      </c>
      <c r="C32" s="440"/>
      <c r="D32" s="435">
        <v>0.25</v>
      </c>
      <c r="E32" s="435">
        <v>0.33333333333333331</v>
      </c>
      <c r="F32" s="436">
        <f>(E32-D32)*24</f>
        <v>1.9999999999999996</v>
      </c>
      <c r="G32" s="442">
        <v>1</v>
      </c>
      <c r="H32" s="457">
        <v>2</v>
      </c>
      <c r="I32" s="442">
        <f>$I$13</f>
        <v>180</v>
      </c>
      <c r="J32" s="443">
        <f>SUM(F32*G32*I32)</f>
        <v>359.99999999999994</v>
      </c>
      <c r="K32" s="498">
        <f>IFERROR(SUM(J32/K$14),0)</f>
        <v>0.23047375160051212</v>
      </c>
      <c r="L32" s="424"/>
    </row>
    <row r="33" spans="1:12" ht="15" x14ac:dyDescent="0.25">
      <c r="B33" s="433" t="s">
        <v>382</v>
      </c>
      <c r="C33" s="440"/>
      <c r="D33" s="441">
        <v>0.33333333333333331</v>
      </c>
      <c r="E33" s="441">
        <v>0.54166666666666663</v>
      </c>
      <c r="F33" s="436">
        <f t="shared" ref="F33:F37" si="6">(E33-D33)*24</f>
        <v>5</v>
      </c>
      <c r="G33" s="491">
        <v>1.5</v>
      </c>
      <c r="H33" s="457">
        <v>2</v>
      </c>
      <c r="I33" s="442">
        <f t="shared" ref="I33:I37" si="7">$I$13</f>
        <v>180</v>
      </c>
      <c r="J33" s="443">
        <f t="shared" ref="J33:J37" si="8">SUM(F33*G33*I33)</f>
        <v>1350</v>
      </c>
      <c r="K33" s="498">
        <f t="shared" ref="K33:K37" si="9">IFERROR(SUM(J33/K$14),0)</f>
        <v>0.86427656850192058</v>
      </c>
      <c r="L33" s="424"/>
    </row>
    <row r="34" spans="1:12" x14ac:dyDescent="0.2">
      <c r="B34" s="433" t="s">
        <v>383</v>
      </c>
      <c r="C34" s="440"/>
      <c r="D34" s="441"/>
      <c r="E34" s="441"/>
      <c r="F34" s="436">
        <f t="shared" si="6"/>
        <v>0</v>
      </c>
      <c r="G34" s="442">
        <v>0</v>
      </c>
      <c r="H34" s="457">
        <v>2</v>
      </c>
      <c r="I34" s="442">
        <f t="shared" si="7"/>
        <v>180</v>
      </c>
      <c r="J34" s="443">
        <f t="shared" si="8"/>
        <v>0</v>
      </c>
      <c r="K34" s="498">
        <f t="shared" si="9"/>
        <v>0</v>
      </c>
      <c r="L34" s="420"/>
    </row>
    <row r="35" spans="1:12" x14ac:dyDescent="0.2">
      <c r="B35" s="433" t="s">
        <v>382</v>
      </c>
      <c r="C35" s="440"/>
      <c r="D35" s="441">
        <v>0.54166666666666663</v>
      </c>
      <c r="E35" s="441">
        <v>0.79166666666666663</v>
      </c>
      <c r="F35" s="436">
        <f t="shared" ref="F35" si="10">(E35-D35)*24</f>
        <v>6</v>
      </c>
      <c r="G35" s="491">
        <v>2</v>
      </c>
      <c r="H35" s="457">
        <v>2</v>
      </c>
      <c r="I35" s="442">
        <f t="shared" si="7"/>
        <v>180</v>
      </c>
      <c r="J35" s="443">
        <f t="shared" ref="J35" si="11">SUM(F35*G35*I35)</f>
        <v>2160</v>
      </c>
      <c r="K35" s="498">
        <f t="shared" ref="K35" si="12">IFERROR(SUM(J35/K$14),0)</f>
        <v>1.382842509603073</v>
      </c>
      <c r="L35" s="420"/>
    </row>
    <row r="36" spans="1:12" x14ac:dyDescent="0.2">
      <c r="B36" s="433" t="s">
        <v>385</v>
      </c>
      <c r="C36" s="440"/>
      <c r="D36" s="441">
        <v>0.79166666666666663</v>
      </c>
      <c r="E36" s="441">
        <v>0.875</v>
      </c>
      <c r="F36" s="436">
        <f t="shared" si="6"/>
        <v>2.0000000000000009</v>
      </c>
      <c r="G36" s="491">
        <v>1.5</v>
      </c>
      <c r="H36" s="457">
        <v>2</v>
      </c>
      <c r="I36" s="442">
        <f t="shared" si="7"/>
        <v>180</v>
      </c>
      <c r="J36" s="443">
        <f t="shared" si="8"/>
        <v>540.00000000000023</v>
      </c>
      <c r="K36" s="498">
        <f t="shared" si="9"/>
        <v>0.34571062740076841</v>
      </c>
      <c r="L36" s="420"/>
    </row>
    <row r="37" spans="1:12" ht="15" x14ac:dyDescent="0.25">
      <c r="B37" s="433" t="s">
        <v>401</v>
      </c>
      <c r="C37" s="440"/>
      <c r="D37" s="441">
        <v>0.875</v>
      </c>
      <c r="E37" s="441">
        <v>0.91666666666666663</v>
      </c>
      <c r="F37" s="436">
        <f t="shared" si="6"/>
        <v>0.99999999999999911</v>
      </c>
      <c r="G37" s="442">
        <v>1</v>
      </c>
      <c r="H37" s="457">
        <v>2</v>
      </c>
      <c r="I37" s="442">
        <f t="shared" si="7"/>
        <v>180</v>
      </c>
      <c r="J37" s="443">
        <f t="shared" si="8"/>
        <v>179.99999999999983</v>
      </c>
      <c r="K37" s="498">
        <f t="shared" si="9"/>
        <v>0.11523687580025598</v>
      </c>
      <c r="L37" s="424"/>
    </row>
    <row r="38" spans="1:12" ht="15" x14ac:dyDescent="0.25">
      <c r="B38" s="460"/>
      <c r="C38" s="461"/>
      <c r="D38" s="268"/>
      <c r="E38" s="268"/>
      <c r="F38" s="269"/>
      <c r="G38" s="487"/>
      <c r="H38" s="450"/>
      <c r="I38" s="269"/>
      <c r="J38" s="451"/>
      <c r="K38" s="499"/>
      <c r="L38" s="424"/>
    </row>
    <row r="39" spans="1:12" ht="15" x14ac:dyDescent="0.25">
      <c r="B39" s="452" t="s">
        <v>386</v>
      </c>
      <c r="C39" s="453"/>
      <c r="D39" s="462"/>
      <c r="E39" s="462"/>
      <c r="F39" s="454"/>
      <c r="G39" s="454"/>
      <c r="H39" s="448"/>
      <c r="I39" s="454"/>
      <c r="J39" s="455"/>
      <c r="K39" s="500"/>
      <c r="L39" s="420"/>
    </row>
    <row r="40" spans="1:12" ht="15" x14ac:dyDescent="0.25">
      <c r="B40" s="428" t="s">
        <v>387</v>
      </c>
      <c r="C40" s="429"/>
      <c r="D40" s="430"/>
      <c r="E40" s="430"/>
      <c r="F40" s="431"/>
      <c r="G40" s="431"/>
      <c r="H40" s="432"/>
      <c r="I40" s="431"/>
      <c r="J40" s="463"/>
      <c r="K40" s="501"/>
      <c r="L40" s="424"/>
    </row>
    <row r="41" spans="1:12" ht="15" x14ac:dyDescent="0.25">
      <c r="A41" s="492"/>
      <c r="B41" s="502" t="s">
        <v>440</v>
      </c>
      <c r="C41" s="464">
        <f>IF(B41="Rufbereitschaft",12.5%,IF(B41="Nachtbereitschaft",25%,IF(B41="Nachtwache",100%,0%)))</f>
        <v>1</v>
      </c>
      <c r="D41" s="441">
        <v>0.91666666666666663</v>
      </c>
      <c r="E41" s="435">
        <v>0.25</v>
      </c>
      <c r="F41" s="436">
        <f>(1-D41+E41)*24</f>
        <v>8</v>
      </c>
      <c r="G41" s="465">
        <f>IFERROR($E$13/$E$13,0)</f>
        <v>1</v>
      </c>
      <c r="H41" s="457">
        <v>7</v>
      </c>
      <c r="I41" s="465">
        <f>+$H$13</f>
        <v>365</v>
      </c>
      <c r="J41" s="443">
        <f>SUM(F41*G41*I41*C41)</f>
        <v>2920</v>
      </c>
      <c r="K41" s="498">
        <f>IFERROR(SUM(J41/K$14),0)</f>
        <v>1.8693982074263764</v>
      </c>
      <c r="L41" s="420"/>
    </row>
    <row r="42" spans="1:12" customFormat="1" ht="15" x14ac:dyDescent="0.25">
      <c r="B42" s="34"/>
      <c r="C42" s="503"/>
      <c r="D42" s="503"/>
      <c r="E42" s="503"/>
      <c r="F42" s="503"/>
      <c r="G42" s="503"/>
      <c r="H42" s="503"/>
      <c r="I42" s="503"/>
      <c r="J42" s="503"/>
      <c r="K42" s="35"/>
    </row>
    <row r="43" spans="1:12" ht="15" x14ac:dyDescent="0.25">
      <c r="B43" s="428" t="s">
        <v>388</v>
      </c>
      <c r="C43" s="429"/>
      <c r="D43" s="430"/>
      <c r="E43" s="430"/>
      <c r="F43" s="431"/>
      <c r="G43" s="431"/>
      <c r="H43" s="432"/>
      <c r="I43" s="431"/>
      <c r="J43" s="463"/>
      <c r="K43" s="501"/>
      <c r="L43" s="420"/>
    </row>
    <row r="44" spans="1:12" ht="15" x14ac:dyDescent="0.25">
      <c r="B44" s="466" t="s">
        <v>389</v>
      </c>
      <c r="C44" s="947">
        <v>0.125</v>
      </c>
      <c r="D44" s="441"/>
      <c r="E44" s="441"/>
      <c r="F44" s="436">
        <f>(E44-D44)*24</f>
        <v>0</v>
      </c>
      <c r="G44" s="465">
        <f>IFERROR($E$13/$E$13,0)</f>
        <v>1</v>
      </c>
      <c r="H44" s="457">
        <v>4</v>
      </c>
      <c r="I44" s="442">
        <f>+$J$13-$J$14</f>
        <v>148</v>
      </c>
      <c r="J44" s="443">
        <f>SUM(F44*G44*I44*C44)</f>
        <v>0</v>
      </c>
      <c r="K44" s="498">
        <f>IFERROR(SUM(J44/K$14),0)</f>
        <v>0</v>
      </c>
      <c r="L44" s="424"/>
    </row>
    <row r="45" spans="1:12" ht="15" customHeight="1" thickBot="1" x14ac:dyDescent="0.25">
      <c r="B45" s="467" t="s">
        <v>390</v>
      </c>
      <c r="C45" s="948"/>
      <c r="D45" s="468"/>
      <c r="E45" s="468"/>
      <c r="F45" s="469">
        <f>(E45-D45)*24</f>
        <v>0</v>
      </c>
      <c r="G45" s="489">
        <f>IFERROR($E$13/$E$13,0)</f>
        <v>1</v>
      </c>
      <c r="H45" s="470">
        <v>1</v>
      </c>
      <c r="I45" s="471">
        <f>+$J$14</f>
        <v>37</v>
      </c>
      <c r="J45" s="472">
        <f>SUM(F45*G45*I45*C44)</f>
        <v>0</v>
      </c>
      <c r="K45" s="498">
        <f>IFERROR(SUM(J45/K$14),0)</f>
        <v>0</v>
      </c>
      <c r="L45" s="420"/>
    </row>
    <row r="46" spans="1:12" ht="15.75" thickTop="1" x14ac:dyDescent="0.25">
      <c r="B46" s="271"/>
      <c r="C46" s="492"/>
      <c r="D46" s="492"/>
      <c r="E46" s="492"/>
      <c r="F46" s="473"/>
      <c r="G46" s="492"/>
      <c r="H46" s="492"/>
      <c r="I46" s="492"/>
      <c r="J46" s="504"/>
      <c r="K46" s="505"/>
      <c r="L46" s="424"/>
    </row>
    <row r="47" spans="1:12" ht="15" x14ac:dyDescent="0.25">
      <c r="B47" s="474" t="s">
        <v>391</v>
      </c>
      <c r="C47" s="475"/>
      <c r="D47" s="476"/>
      <c r="E47" s="476"/>
      <c r="F47" s="476"/>
      <c r="G47" s="476"/>
      <c r="H47" s="476"/>
      <c r="I47" s="476"/>
      <c r="J47" s="477">
        <f>SUM(J20:J45)</f>
        <v>11247</v>
      </c>
      <c r="K47" s="506">
        <f>SUM(K20:K45)</f>
        <v>7.2003841229193331</v>
      </c>
      <c r="L47" s="420"/>
    </row>
    <row r="48" spans="1:12" ht="15.75" thickBot="1" x14ac:dyDescent="0.3">
      <c r="B48" s="271"/>
      <c r="C48" s="492"/>
      <c r="D48" s="492"/>
      <c r="E48" s="492"/>
      <c r="F48" s="492"/>
      <c r="G48" s="492"/>
      <c r="H48" s="492"/>
      <c r="I48" s="492"/>
      <c r="J48" s="492"/>
      <c r="K48" s="272"/>
      <c r="L48" s="424"/>
    </row>
    <row r="49" spans="2:12" ht="18.75" thickBot="1" x14ac:dyDescent="0.3">
      <c r="B49" s="478" t="str">
        <f>"Personalschlüssel nach Schichtplan: Betreuung inkl. einer "&amp;$B$40&amp;": "&amp;$B$41&amp;""</f>
        <v>Personalschlüssel nach Schichtplan: Betreuung inkl. einer Nächtliche Versorgung/ Form:: Nachtwache</v>
      </c>
      <c r="C49" s="479"/>
      <c r="D49" s="479"/>
      <c r="E49" s="479"/>
      <c r="F49" s="479"/>
      <c r="G49" s="479"/>
      <c r="H49" s="479"/>
      <c r="I49" s="479"/>
      <c r="J49" s="480"/>
      <c r="K49" s="481">
        <f>E12/K47</f>
        <v>1.3888147950564598</v>
      </c>
      <c r="L49" s="420"/>
    </row>
    <row r="50" spans="2:12" ht="15" x14ac:dyDescent="0.25">
      <c r="L50" s="424"/>
    </row>
    <row r="51" spans="2:12" x14ac:dyDescent="0.2">
      <c r="L51" s="420"/>
    </row>
    <row r="52" spans="2:12" ht="15" x14ac:dyDescent="0.25">
      <c r="L52" s="424"/>
    </row>
    <row r="53" spans="2:12" x14ac:dyDescent="0.2">
      <c r="L53" s="420"/>
    </row>
    <row r="54" spans="2:12" ht="15" x14ac:dyDescent="0.25">
      <c r="L54" s="424"/>
    </row>
    <row r="55" spans="2:12" x14ac:dyDescent="0.2">
      <c r="L55" s="420"/>
    </row>
    <row r="56" spans="2:12" ht="15" x14ac:dyDescent="0.25">
      <c r="L56" s="424"/>
    </row>
    <row r="57" spans="2:12" x14ac:dyDescent="0.2">
      <c r="L57" s="420"/>
    </row>
    <row r="58" spans="2:12" ht="15" x14ac:dyDescent="0.25">
      <c r="L58" s="424"/>
    </row>
    <row r="59" spans="2:12" x14ac:dyDescent="0.2">
      <c r="L59" s="420"/>
    </row>
    <row r="60" spans="2:12" ht="15" x14ac:dyDescent="0.25">
      <c r="L60" s="424"/>
    </row>
    <row r="61" spans="2:12" x14ac:dyDescent="0.2">
      <c r="L61" s="420"/>
    </row>
    <row r="62" spans="2:12" ht="15" x14ac:dyDescent="0.25">
      <c r="L62" s="424"/>
    </row>
    <row r="63" spans="2:12" x14ac:dyDescent="0.2">
      <c r="L63" s="420"/>
    </row>
    <row r="64" spans="2:12" ht="15" x14ac:dyDescent="0.25">
      <c r="L64" s="424"/>
    </row>
    <row r="65" spans="12:12" x14ac:dyDescent="0.2">
      <c r="L65" s="420"/>
    </row>
    <row r="66" spans="12:12" ht="15" x14ac:dyDescent="0.25">
      <c r="L66" s="424"/>
    </row>
  </sheetData>
  <mergeCells count="9">
    <mergeCell ref="C44:C45"/>
    <mergeCell ref="B24:B25"/>
    <mergeCell ref="K12:K13"/>
    <mergeCell ref="D18:E18"/>
    <mergeCell ref="G18:G19"/>
    <mergeCell ref="H18:H19"/>
    <mergeCell ref="I18:I19"/>
    <mergeCell ref="J18:J19"/>
    <mergeCell ref="K18:K19"/>
  </mergeCells>
  <dataValidations count="1">
    <dataValidation type="list" allowBlank="1" showInputMessage="1" showErrorMessage="1" sqref="B41:B42">
      <formula1>"Rufbereitschaft,Nachtbereitschaft,Nachtwache"</formula1>
    </dataValidation>
  </dataValidations>
  <pageMargins left="0.7" right="0.7" top="0.78740157499999996" bottom="0.78740157499999996" header="0.3" footer="0.3"/>
  <pageSetup paperSize="9" scale="6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1"/>
  <sheetViews>
    <sheetView workbookViewId="0">
      <selection activeCell="E9" sqref="E9"/>
    </sheetView>
  </sheetViews>
  <sheetFormatPr baseColWidth="10" defaultColWidth="10.85546875" defaultRowHeight="14.25" x14ac:dyDescent="0.2"/>
  <cols>
    <col min="1" max="1" width="4.42578125" style="1" customWidth="1"/>
    <col min="2" max="2" width="28.85546875" style="1" customWidth="1"/>
    <col min="3" max="4" width="10.85546875" style="1"/>
    <col min="5" max="5" width="17.5703125" style="1" customWidth="1"/>
    <col min="6" max="7" width="10.85546875" style="1"/>
    <col min="8" max="9" width="12.85546875" style="1" customWidth="1"/>
    <col min="10" max="16384" width="10.85546875" style="1"/>
  </cols>
  <sheetData>
    <row r="1" spans="1:16" ht="18" x14ac:dyDescent="0.25">
      <c r="A1" s="956" t="s">
        <v>221</v>
      </c>
      <c r="B1" s="957"/>
      <c r="C1" s="957"/>
      <c r="D1" s="957"/>
      <c r="E1" s="957"/>
      <c r="F1" s="957"/>
      <c r="G1" s="957"/>
      <c r="H1" s="957"/>
      <c r="I1" s="957"/>
      <c r="J1" s="957"/>
      <c r="K1" s="958"/>
      <c r="L1" s="380"/>
      <c r="M1" s="380"/>
    </row>
    <row r="2" spans="1:16" ht="15" x14ac:dyDescent="0.25">
      <c r="A2" s="381"/>
      <c r="B2" s="370"/>
      <c r="C2" s="370"/>
      <c r="D2" s="370"/>
      <c r="E2" s="370"/>
      <c r="F2" s="371"/>
      <c r="G2" s="371"/>
      <c r="H2" s="370"/>
      <c r="I2" s="370"/>
      <c r="J2" s="370"/>
      <c r="K2" s="372"/>
      <c r="L2" s="373"/>
      <c r="M2" s="373"/>
    </row>
    <row r="3" spans="1:16" ht="15" x14ac:dyDescent="0.25">
      <c r="A3" s="381"/>
      <c r="B3" s="370"/>
      <c r="C3" s="370"/>
      <c r="D3" s="370"/>
      <c r="E3" s="370"/>
      <c r="F3" s="371"/>
      <c r="G3" s="371"/>
      <c r="H3" s="370"/>
      <c r="I3" s="370"/>
      <c r="J3" s="370"/>
      <c r="K3" s="372"/>
      <c r="L3" s="373"/>
      <c r="M3" s="373"/>
    </row>
    <row r="4" spans="1:16" ht="15" x14ac:dyDescent="0.25">
      <c r="A4" s="381"/>
      <c r="B4" s="370"/>
      <c r="C4" s="370"/>
      <c r="D4" s="370"/>
      <c r="E4" s="370"/>
      <c r="F4" s="959" t="s">
        <v>222</v>
      </c>
      <c r="G4" s="960"/>
      <c r="H4" s="370"/>
      <c r="I4" s="370"/>
      <c r="J4" s="370"/>
      <c r="K4" s="372"/>
      <c r="L4" s="373"/>
      <c r="M4" s="373"/>
    </row>
    <row r="5" spans="1:16" ht="57" x14ac:dyDescent="0.25">
      <c r="A5" s="381"/>
      <c r="B5" s="370"/>
      <c r="C5" s="961" t="s">
        <v>223</v>
      </c>
      <c r="D5" s="962"/>
      <c r="E5" s="382" t="s">
        <v>224</v>
      </c>
      <c r="F5" s="382" t="s">
        <v>225</v>
      </c>
      <c r="G5" s="382" t="s">
        <v>226</v>
      </c>
      <c r="H5" s="392" t="s">
        <v>227</v>
      </c>
      <c r="I5" s="392" t="s">
        <v>228</v>
      </c>
      <c r="J5" s="392" t="s">
        <v>229</v>
      </c>
      <c r="K5" s="391" t="s">
        <v>230</v>
      </c>
      <c r="L5" s="383" t="s">
        <v>231</v>
      </c>
      <c r="M5" s="373"/>
      <c r="N5" s="1" t="s">
        <v>232</v>
      </c>
    </row>
    <row r="6" spans="1:16" ht="15" x14ac:dyDescent="0.25">
      <c r="A6" s="384">
        <v>1</v>
      </c>
      <c r="B6" s="385" t="s">
        <v>233</v>
      </c>
      <c r="C6" s="386">
        <f t="shared" ref="C6:C10" si="0">IF(E6=0,0,((E6/D6)))</f>
        <v>0</v>
      </c>
      <c r="D6" s="387"/>
      <c r="E6" s="388">
        <v>0</v>
      </c>
      <c r="F6" s="389">
        <v>0.2</v>
      </c>
      <c r="G6" s="389">
        <v>0.8</v>
      </c>
      <c r="H6" s="393">
        <f t="shared" ref="H6:H10" si="1">E6*F6</f>
        <v>0</v>
      </c>
      <c r="I6" s="393">
        <f t="shared" ref="I6:I10" si="2">E6*G6</f>
        <v>0</v>
      </c>
      <c r="J6" s="394">
        <f>I6/K6</f>
        <v>0</v>
      </c>
      <c r="K6" s="374">
        <v>40000</v>
      </c>
      <c r="L6" s="375"/>
      <c r="M6" s="376" t="e">
        <f t="shared" ref="M6:M10" si="3">K6/L6</f>
        <v>#DIV/0!</v>
      </c>
      <c r="N6" s="395" t="e">
        <f>E6/Entgeltberechnung!$K$3</f>
        <v>#DIV/0!</v>
      </c>
      <c r="P6" s="577"/>
    </row>
    <row r="7" spans="1:16" ht="15" x14ac:dyDescent="0.25">
      <c r="A7" s="384">
        <v>2</v>
      </c>
      <c r="B7" s="385" t="s">
        <v>234</v>
      </c>
      <c r="C7" s="386">
        <f t="shared" si="0"/>
        <v>0</v>
      </c>
      <c r="D7" s="387"/>
      <c r="E7" s="388">
        <v>0</v>
      </c>
      <c r="F7" s="389">
        <v>0.4</v>
      </c>
      <c r="G7" s="389">
        <v>0.6</v>
      </c>
      <c r="H7" s="393">
        <f t="shared" si="1"/>
        <v>0</v>
      </c>
      <c r="I7" s="393">
        <f t="shared" si="2"/>
        <v>0</v>
      </c>
      <c r="J7" s="394">
        <f t="shared" ref="J7:J10" si="4">I7/K7</f>
        <v>0</v>
      </c>
      <c r="K7" s="374">
        <v>40000</v>
      </c>
      <c r="L7" s="375"/>
      <c r="M7" s="376" t="e">
        <f t="shared" si="3"/>
        <v>#DIV/0!</v>
      </c>
      <c r="N7" s="395" t="e">
        <f>E7/Entgeltberechnung!$K$3</f>
        <v>#DIV/0!</v>
      </c>
      <c r="P7" s="577"/>
    </row>
    <row r="8" spans="1:16" ht="15" x14ac:dyDescent="0.25">
      <c r="A8" s="384">
        <v>3</v>
      </c>
      <c r="B8" s="385" t="s">
        <v>235</v>
      </c>
      <c r="C8" s="386">
        <f t="shared" si="0"/>
        <v>0</v>
      </c>
      <c r="D8" s="387"/>
      <c r="E8" s="388">
        <v>0</v>
      </c>
      <c r="F8" s="389">
        <v>0.1</v>
      </c>
      <c r="G8" s="389">
        <v>0.9</v>
      </c>
      <c r="H8" s="393">
        <f t="shared" si="1"/>
        <v>0</v>
      </c>
      <c r="I8" s="393">
        <f t="shared" si="2"/>
        <v>0</v>
      </c>
      <c r="J8" s="394">
        <f t="shared" si="4"/>
        <v>0</v>
      </c>
      <c r="K8" s="374">
        <v>50000</v>
      </c>
      <c r="L8" s="375"/>
      <c r="M8" s="376" t="e">
        <f t="shared" si="3"/>
        <v>#DIV/0!</v>
      </c>
      <c r="N8" s="395" t="e">
        <f>E8/Entgeltberechnung!$K$3</f>
        <v>#DIV/0!</v>
      </c>
      <c r="P8" s="577"/>
    </row>
    <row r="9" spans="1:16" ht="15" x14ac:dyDescent="0.25">
      <c r="A9" s="384">
        <v>4</v>
      </c>
      <c r="B9" s="385" t="s">
        <v>134</v>
      </c>
      <c r="C9" s="386">
        <f t="shared" si="0"/>
        <v>0</v>
      </c>
      <c r="D9" s="387"/>
      <c r="E9" s="388">
        <v>0</v>
      </c>
      <c r="F9" s="389">
        <v>0.5</v>
      </c>
      <c r="G9" s="389">
        <v>0.5</v>
      </c>
      <c r="H9" s="393">
        <f t="shared" si="1"/>
        <v>0</v>
      </c>
      <c r="I9" s="393">
        <f t="shared" si="2"/>
        <v>0</v>
      </c>
      <c r="J9" s="394">
        <f t="shared" si="4"/>
        <v>0</v>
      </c>
      <c r="K9" s="374">
        <v>40000</v>
      </c>
      <c r="L9" s="375"/>
      <c r="M9" s="376" t="e">
        <f t="shared" si="3"/>
        <v>#DIV/0!</v>
      </c>
      <c r="N9" s="395" t="e">
        <f>E9/Entgeltberechnung!$K$3</f>
        <v>#DIV/0!</v>
      </c>
      <c r="P9" s="577"/>
    </row>
    <row r="10" spans="1:16" ht="15" x14ac:dyDescent="0.25">
      <c r="A10" s="384">
        <v>5</v>
      </c>
      <c r="B10" s="385" t="s">
        <v>42</v>
      </c>
      <c r="C10" s="386">
        <f t="shared" si="0"/>
        <v>0</v>
      </c>
      <c r="D10" s="387"/>
      <c r="E10" s="388"/>
      <c r="F10" s="389">
        <v>0.1</v>
      </c>
      <c r="G10" s="389">
        <v>0.9</v>
      </c>
      <c r="H10" s="393">
        <f t="shared" si="1"/>
        <v>0</v>
      </c>
      <c r="I10" s="393">
        <f t="shared" si="2"/>
        <v>0</v>
      </c>
      <c r="J10" s="394">
        <f t="shared" si="4"/>
        <v>0</v>
      </c>
      <c r="K10" s="374">
        <v>55000</v>
      </c>
      <c r="L10" s="375"/>
      <c r="M10" s="376" t="e">
        <f t="shared" si="3"/>
        <v>#DIV/0!</v>
      </c>
      <c r="N10" s="395" t="e">
        <f>E10/Entgeltberechnung!$K$3</f>
        <v>#DIV/0!</v>
      </c>
      <c r="P10" s="577"/>
    </row>
    <row r="11" spans="1:16" ht="15" x14ac:dyDescent="0.25">
      <c r="A11" s="390"/>
      <c r="B11" s="377"/>
      <c r="C11" s="377"/>
      <c r="D11" s="399">
        <f>SUM(D6:D10)</f>
        <v>0</v>
      </c>
      <c r="E11" s="399">
        <f>SUM(E6:E10)</f>
        <v>0</v>
      </c>
      <c r="F11" s="378"/>
      <c r="G11" s="378"/>
      <c r="H11" s="396">
        <f>SUM(H6:H10)</f>
        <v>0</v>
      </c>
      <c r="I11" s="397">
        <f>SUM(I6:I10)</f>
        <v>0</v>
      </c>
      <c r="J11" s="398">
        <f>SUM(J6:J10)</f>
        <v>0</v>
      </c>
      <c r="K11" s="379"/>
      <c r="L11" s="373"/>
      <c r="M11" s="373"/>
    </row>
  </sheetData>
  <mergeCells count="3">
    <mergeCell ref="A1:K1"/>
    <mergeCell ref="F4:G4"/>
    <mergeCell ref="C5:D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72"/>
  <sheetViews>
    <sheetView workbookViewId="0">
      <selection activeCell="F46" sqref="F46"/>
    </sheetView>
  </sheetViews>
  <sheetFormatPr baseColWidth="10" defaultRowHeight="15" x14ac:dyDescent="0.25"/>
  <cols>
    <col min="2" max="2" width="21.85546875" customWidth="1"/>
    <col min="3" max="3" width="16.7109375" customWidth="1"/>
    <col min="4" max="4" width="24.5703125" customWidth="1"/>
    <col min="7" max="7" width="13.5703125" customWidth="1"/>
    <col min="8" max="8" width="17.42578125" customWidth="1"/>
    <col min="9" max="9" width="16.140625" customWidth="1"/>
  </cols>
  <sheetData>
    <row r="1" spans="1:9" ht="18" x14ac:dyDescent="0.25">
      <c r="A1" s="601"/>
      <c r="B1" s="1030" t="s">
        <v>471</v>
      </c>
      <c r="C1" s="884"/>
      <c r="D1" s="884"/>
      <c r="E1" s="884"/>
      <c r="F1" s="601"/>
      <c r="G1" s="601"/>
      <c r="H1" s="601"/>
      <c r="I1" s="601"/>
    </row>
    <row r="2" spans="1:9" ht="15.75" thickBot="1" x14ac:dyDescent="0.3">
      <c r="A2" s="601"/>
      <c r="B2" s="601"/>
      <c r="C2" s="601"/>
      <c r="D2" s="601"/>
      <c r="E2" s="601"/>
      <c r="F2" s="601"/>
      <c r="G2" s="601"/>
      <c r="H2" s="601"/>
      <c r="I2" s="601"/>
    </row>
    <row r="3" spans="1:9" ht="15.75" thickBot="1" x14ac:dyDescent="0.3">
      <c r="A3" s="601"/>
      <c r="B3" s="1031" t="s">
        <v>472</v>
      </c>
      <c r="C3" s="1032"/>
      <c r="D3" s="1033"/>
      <c r="E3" s="601"/>
      <c r="F3" s="601"/>
      <c r="G3" s="601"/>
      <c r="H3" s="601"/>
      <c r="I3" s="601"/>
    </row>
    <row r="4" spans="1:9" ht="15.75" thickBot="1" x14ac:dyDescent="0.3">
      <c r="A4" s="601"/>
      <c r="B4" s="605" t="s">
        <v>473</v>
      </c>
      <c r="C4" s="605" t="s">
        <v>374</v>
      </c>
      <c r="D4" s="605" t="s">
        <v>375</v>
      </c>
      <c r="E4" s="601"/>
      <c r="F4" s="601"/>
      <c r="G4" s="601"/>
      <c r="H4" s="601"/>
      <c r="I4" s="601"/>
    </row>
    <row r="5" spans="1:9" ht="15.75" thickBot="1" x14ac:dyDescent="0.3">
      <c r="A5" s="601"/>
      <c r="B5" s="606" t="s">
        <v>474</v>
      </c>
      <c r="C5" s="607">
        <v>1.2E-2</v>
      </c>
      <c r="D5" s="607">
        <v>2.5000000000000001E-2</v>
      </c>
      <c r="E5" s="601"/>
      <c r="F5" s="601"/>
      <c r="G5" s="601"/>
      <c r="H5" s="601"/>
      <c r="I5" s="601"/>
    </row>
    <row r="6" spans="1:9" ht="15.75" thickBot="1" x14ac:dyDescent="0.3">
      <c r="A6" s="601"/>
      <c r="B6" s="606" t="s">
        <v>475</v>
      </c>
      <c r="C6" s="607">
        <v>0.05</v>
      </c>
      <c r="D6" s="607">
        <v>0.2</v>
      </c>
      <c r="E6" s="601"/>
      <c r="F6" s="601"/>
      <c r="G6" s="601"/>
      <c r="H6" s="601"/>
      <c r="I6" s="601"/>
    </row>
    <row r="7" spans="1:9" ht="29.25" thickBot="1" x14ac:dyDescent="0.3">
      <c r="A7" s="601"/>
      <c r="B7" s="608" t="s">
        <v>476</v>
      </c>
      <c r="C7" s="607">
        <v>1.4999999999999999E-2</v>
      </c>
      <c r="D7" s="607">
        <v>0.1</v>
      </c>
      <c r="E7" s="601"/>
      <c r="F7" s="601"/>
      <c r="G7" s="601"/>
      <c r="H7" s="601"/>
      <c r="I7" s="601"/>
    </row>
    <row r="8" spans="1:9" ht="29.25" thickBot="1" x14ac:dyDescent="0.3">
      <c r="A8" s="601"/>
      <c r="B8" s="608" t="s">
        <v>477</v>
      </c>
      <c r="C8" s="607">
        <v>0</v>
      </c>
      <c r="D8" s="607">
        <v>0.04</v>
      </c>
      <c r="E8" s="601"/>
      <c r="F8" s="601"/>
      <c r="G8" s="601"/>
      <c r="H8" s="601"/>
      <c r="I8" s="601"/>
    </row>
    <row r="9" spans="1:9" ht="15.75" thickBot="1" x14ac:dyDescent="0.3">
      <c r="A9" s="601"/>
      <c r="B9" s="606" t="s">
        <v>478</v>
      </c>
      <c r="C9" s="609">
        <v>1582</v>
      </c>
      <c r="D9" s="610">
        <v>1545</v>
      </c>
      <c r="E9" s="601"/>
      <c r="F9" s="601"/>
      <c r="G9" s="601"/>
      <c r="H9" s="601"/>
      <c r="I9" s="601"/>
    </row>
    <row r="10" spans="1:9" ht="29.25" thickBot="1" x14ac:dyDescent="0.3">
      <c r="A10" s="601"/>
      <c r="B10" s="608" t="s">
        <v>479</v>
      </c>
      <c r="C10" s="611">
        <v>0.12</v>
      </c>
      <c r="D10" s="611">
        <v>0.2</v>
      </c>
      <c r="E10" s="601"/>
      <c r="F10" s="601"/>
      <c r="G10" s="601"/>
      <c r="H10" s="601"/>
      <c r="I10" s="601"/>
    </row>
    <row r="11" spans="1:9" ht="15.75" thickBot="1" x14ac:dyDescent="0.3">
      <c r="A11" s="601"/>
      <c r="B11" s="606" t="s">
        <v>10</v>
      </c>
      <c r="C11" s="611">
        <v>1</v>
      </c>
      <c r="D11" s="611">
        <v>1</v>
      </c>
      <c r="E11" s="601"/>
      <c r="F11" s="601"/>
      <c r="G11" s="601"/>
      <c r="H11" s="601"/>
      <c r="I11" s="601"/>
    </row>
    <row r="12" spans="1:9" ht="15.75" thickBot="1" x14ac:dyDescent="0.3">
      <c r="A12" s="601"/>
      <c r="B12" s="601"/>
      <c r="C12" s="601"/>
      <c r="D12" s="601"/>
      <c r="E12" s="601"/>
      <c r="F12" s="601"/>
      <c r="G12" s="601"/>
      <c r="H12" s="601"/>
      <c r="I12" s="601"/>
    </row>
    <row r="13" spans="1:9" x14ac:dyDescent="0.25">
      <c r="A13" s="601"/>
      <c r="B13" s="613" t="s">
        <v>480</v>
      </c>
      <c r="C13" s="614"/>
      <c r="D13" s="614"/>
      <c r="E13" s="614"/>
      <c r="F13" s="614"/>
      <c r="G13" s="615"/>
      <c r="H13" s="615"/>
      <c r="I13" s="616"/>
    </row>
    <row r="14" spans="1:9" ht="15.75" thickBot="1" x14ac:dyDescent="0.3">
      <c r="A14" s="601"/>
      <c r="B14" s="617"/>
      <c r="C14" s="618"/>
      <c r="D14" s="618"/>
      <c r="E14" s="618"/>
      <c r="F14" s="619"/>
      <c r="G14" s="620"/>
      <c r="H14" s="620"/>
      <c r="I14" s="621"/>
    </row>
    <row r="15" spans="1:9" ht="15.75" thickBot="1" x14ac:dyDescent="0.3">
      <c r="A15" s="601"/>
      <c r="B15" s="963" t="s">
        <v>481</v>
      </c>
      <c r="C15" s="964"/>
      <c r="D15" s="964"/>
      <c r="E15" s="964"/>
      <c r="F15" s="964"/>
      <c r="G15" s="1028"/>
      <c r="H15" s="1028"/>
      <c r="I15" s="1029"/>
    </row>
    <row r="16" spans="1:9" ht="30.75" thickBot="1" x14ac:dyDescent="0.3">
      <c r="A16" s="601"/>
      <c r="B16" s="1020" t="s">
        <v>482</v>
      </c>
      <c r="C16" s="1021"/>
      <c r="D16" s="1021"/>
      <c r="E16" s="1021"/>
      <c r="F16" s="1021"/>
      <c r="G16" s="622" t="s">
        <v>483</v>
      </c>
      <c r="H16" s="623" t="s">
        <v>484</v>
      </c>
      <c r="I16" s="624" t="s">
        <v>485</v>
      </c>
    </row>
    <row r="17" spans="2:10" x14ac:dyDescent="0.25">
      <c r="B17" s="1022" t="s">
        <v>486</v>
      </c>
      <c r="C17" s="1023"/>
      <c r="D17" s="1023"/>
      <c r="E17" s="1023"/>
      <c r="F17" s="1023"/>
      <c r="G17" s="1023"/>
      <c r="H17" s="1023"/>
      <c r="I17" s="1024"/>
      <c r="J17" s="601"/>
    </row>
    <row r="18" spans="2:10" x14ac:dyDescent="0.25">
      <c r="B18" s="1025" t="s">
        <v>487</v>
      </c>
      <c r="C18" s="1026"/>
      <c r="D18" s="1026"/>
      <c r="E18" s="1026"/>
      <c r="F18" s="1027"/>
      <c r="G18" s="667"/>
      <c r="H18" s="667"/>
      <c r="I18" s="667"/>
      <c r="J18" s="601"/>
    </row>
    <row r="19" spans="2:10" ht="15.75" thickBot="1" x14ac:dyDescent="0.3">
      <c r="B19" s="1034" t="s">
        <v>535</v>
      </c>
      <c r="C19" s="1035"/>
      <c r="D19" s="1035"/>
      <c r="E19" s="625"/>
      <c r="F19" s="668"/>
      <c r="G19" s="703">
        <f>ROUND(G18*$F$19,2)</f>
        <v>0</v>
      </c>
      <c r="H19" s="704">
        <f>ROUND(H18*$F$19,2)</f>
        <v>0</v>
      </c>
      <c r="I19" s="705">
        <f>ROUND(I18*$F$19,2)</f>
        <v>0</v>
      </c>
      <c r="J19" s="626"/>
    </row>
    <row r="20" spans="2:10" ht="16.5" thickTop="1" thickBot="1" x14ac:dyDescent="0.3">
      <c r="B20" s="627" t="s">
        <v>488</v>
      </c>
      <c r="C20" s="628"/>
      <c r="D20" s="628"/>
      <c r="E20" s="628"/>
      <c r="F20" s="629"/>
      <c r="G20" s="706">
        <f>SUM(G18:G19)</f>
        <v>0</v>
      </c>
      <c r="H20" s="707">
        <f>SUM(H18:H19)</f>
        <v>0</v>
      </c>
      <c r="I20" s="708">
        <f>SUM(I18:I19)</f>
        <v>0</v>
      </c>
      <c r="J20" s="601"/>
    </row>
    <row r="21" spans="2:10" x14ac:dyDescent="0.25">
      <c r="B21" s="1036"/>
      <c r="C21" s="1037"/>
      <c r="D21" s="1037"/>
      <c r="E21" s="1037"/>
      <c r="F21" s="1037"/>
      <c r="G21" s="630"/>
      <c r="H21" s="630"/>
      <c r="I21" s="631"/>
      <c r="J21" s="601"/>
    </row>
    <row r="22" spans="2:10" x14ac:dyDescent="0.25">
      <c r="B22" s="632" t="s">
        <v>536</v>
      </c>
      <c r="C22" s="633"/>
      <c r="D22" s="634"/>
      <c r="E22" s="633"/>
      <c r="F22" s="668"/>
      <c r="G22" s="694">
        <f>G20*$F$22</f>
        <v>0</v>
      </c>
      <c r="H22" s="695">
        <f>H20*$F$22</f>
        <v>0</v>
      </c>
      <c r="I22" s="696">
        <f>I20*$F$22</f>
        <v>0</v>
      </c>
      <c r="J22" s="626"/>
    </row>
    <row r="23" spans="2:10" ht="15" customHeight="1" x14ac:dyDescent="0.25">
      <c r="B23" s="1018" t="s">
        <v>489</v>
      </c>
      <c r="C23" s="1019"/>
      <c r="D23" s="1019"/>
      <c r="E23" s="1019"/>
      <c r="F23" s="669"/>
      <c r="G23" s="697">
        <f>G20*$F$23</f>
        <v>0</v>
      </c>
      <c r="H23" s="698">
        <f>H20*$F$23</f>
        <v>0</v>
      </c>
      <c r="I23" s="699">
        <f>I20*$F$23</f>
        <v>0</v>
      </c>
      <c r="J23" s="626"/>
    </row>
    <row r="24" spans="2:10" x14ac:dyDescent="0.25">
      <c r="B24" s="1011" t="s">
        <v>48</v>
      </c>
      <c r="C24" s="1012"/>
      <c r="D24" s="1012"/>
      <c r="E24" s="1012"/>
      <c r="F24" s="1013"/>
      <c r="G24" s="694">
        <f>SUM(G20:G23)</f>
        <v>0</v>
      </c>
      <c r="H24" s="695">
        <f>SUM(H20:H23)</f>
        <v>0</v>
      </c>
      <c r="I24" s="696">
        <f>SUM(I20:I23)</f>
        <v>0</v>
      </c>
      <c r="J24" s="601"/>
    </row>
    <row r="25" spans="2:10" ht="15.75" customHeight="1" thickBot="1" x14ac:dyDescent="0.3">
      <c r="B25" s="1014" t="s">
        <v>490</v>
      </c>
      <c r="C25" s="1015"/>
      <c r="D25" s="1015"/>
      <c r="E25" s="635"/>
      <c r="F25" s="670"/>
      <c r="G25" s="700">
        <f>ROUND(G24*$F$25,2)</f>
        <v>0</v>
      </c>
      <c r="H25" s="701">
        <f>ROUND(H24*$F$25,2)</f>
        <v>0</v>
      </c>
      <c r="I25" s="702">
        <f>ROUND(I24*$F$25,2)</f>
        <v>0</v>
      </c>
      <c r="J25" s="626"/>
    </row>
    <row r="26" spans="2:10" ht="16.5" thickTop="1" thickBot="1" x14ac:dyDescent="0.3">
      <c r="B26" s="1003" t="s">
        <v>491</v>
      </c>
      <c r="C26" s="1016"/>
      <c r="D26" s="1016"/>
      <c r="E26" s="1016"/>
      <c r="F26" s="1017"/>
      <c r="G26" s="722">
        <f>SUM(G24:G25)</f>
        <v>0</v>
      </c>
      <c r="H26" s="723">
        <f>SUM(H24:H25)</f>
        <v>0</v>
      </c>
      <c r="I26" s="724">
        <f>SUM(I24:I25)</f>
        <v>0</v>
      </c>
      <c r="J26" s="601"/>
    </row>
    <row r="27" spans="2:10" ht="15.75" thickBot="1" x14ac:dyDescent="0.3">
      <c r="B27" s="636"/>
      <c r="C27" s="636"/>
      <c r="D27" s="636"/>
      <c r="E27" s="636"/>
      <c r="F27" s="636"/>
      <c r="G27" s="637"/>
      <c r="H27" s="637"/>
      <c r="I27" s="637"/>
      <c r="J27" s="601"/>
    </row>
    <row r="28" spans="2:10" ht="15.75" thickBot="1" x14ac:dyDescent="0.3">
      <c r="B28" s="963" t="s">
        <v>492</v>
      </c>
      <c r="C28" s="964"/>
      <c r="D28" s="964"/>
      <c r="E28" s="964"/>
      <c r="F28" s="964"/>
      <c r="G28" s="1028"/>
      <c r="H28" s="1028"/>
      <c r="I28" s="1029"/>
      <c r="J28" s="638"/>
    </row>
    <row r="29" spans="2:10" ht="15.75" thickBot="1" x14ac:dyDescent="0.3">
      <c r="B29" s="1000" t="s">
        <v>493</v>
      </c>
      <c r="C29" s="1001"/>
      <c r="D29" s="1001"/>
      <c r="E29" s="1001"/>
      <c r="F29" s="1007"/>
      <c r="G29" s="639" t="s">
        <v>494</v>
      </c>
      <c r="H29" s="640" t="s">
        <v>8</v>
      </c>
      <c r="I29" s="641" t="s">
        <v>495</v>
      </c>
      <c r="J29" s="638"/>
    </row>
    <row r="30" spans="2:10" ht="15" customHeight="1" x14ac:dyDescent="0.25">
      <c r="B30" s="984" t="s">
        <v>496</v>
      </c>
      <c r="C30" s="985"/>
      <c r="D30" s="985"/>
      <c r="E30" s="985"/>
      <c r="F30" s="998"/>
      <c r="G30" s="671"/>
      <c r="H30" s="672"/>
      <c r="I30" s="692">
        <f>G30*H30</f>
        <v>0</v>
      </c>
      <c r="J30" s="638"/>
    </row>
    <row r="31" spans="2:10" x14ac:dyDescent="0.25">
      <c r="B31" s="984" t="s">
        <v>497</v>
      </c>
      <c r="C31" s="985"/>
      <c r="D31" s="985"/>
      <c r="E31" s="985"/>
      <c r="F31" s="998"/>
      <c r="G31" s="673"/>
      <c r="H31" s="674"/>
      <c r="I31" s="693">
        <f>G31*H31</f>
        <v>0</v>
      </c>
      <c r="J31" s="638"/>
    </row>
    <row r="32" spans="2:10" ht="15" customHeight="1" x14ac:dyDescent="0.25">
      <c r="B32" s="984" t="s">
        <v>498</v>
      </c>
      <c r="C32" s="985"/>
      <c r="D32" s="985"/>
      <c r="E32" s="985"/>
      <c r="F32" s="998"/>
      <c r="G32" s="673"/>
      <c r="H32" s="674"/>
      <c r="I32" s="693">
        <f>G32*H32</f>
        <v>0</v>
      </c>
      <c r="J32" s="638"/>
    </row>
    <row r="33" spans="2:10" ht="15.75" thickBot="1" x14ac:dyDescent="0.3">
      <c r="B33" s="1008" t="s">
        <v>499</v>
      </c>
      <c r="C33" s="1009"/>
      <c r="D33" s="1009"/>
      <c r="E33" s="1009"/>
      <c r="F33" s="1010"/>
      <c r="G33" s="675"/>
      <c r="H33" s="676"/>
      <c r="I33" s="691">
        <f>G33*H33</f>
        <v>0</v>
      </c>
      <c r="J33" s="638"/>
    </row>
    <row r="34" spans="2:10" ht="15.75" thickBot="1" x14ac:dyDescent="0.3">
      <c r="B34" s="1003" t="s">
        <v>500</v>
      </c>
      <c r="C34" s="1004"/>
      <c r="D34" s="1004"/>
      <c r="E34" s="1004"/>
      <c r="F34" s="1005"/>
      <c r="G34" s="1006"/>
      <c r="H34" s="1006"/>
      <c r="I34" s="721">
        <f>SUM(I30:I33)</f>
        <v>0</v>
      </c>
      <c r="J34" s="638"/>
    </row>
    <row r="35" spans="2:10" ht="15.75" thickBot="1" x14ac:dyDescent="0.3">
      <c r="B35" s="1000" t="s">
        <v>501</v>
      </c>
      <c r="C35" s="1001"/>
      <c r="D35" s="1001"/>
      <c r="E35" s="1001"/>
      <c r="F35" s="1007"/>
      <c r="G35" s="639" t="s">
        <v>494</v>
      </c>
      <c r="H35" s="640" t="s">
        <v>8</v>
      </c>
      <c r="I35" s="641" t="s">
        <v>495</v>
      </c>
      <c r="J35" s="638"/>
    </row>
    <row r="36" spans="2:10" ht="15" customHeight="1" x14ac:dyDescent="0.25">
      <c r="B36" s="984" t="s">
        <v>502</v>
      </c>
      <c r="C36" s="985"/>
      <c r="D36" s="985"/>
      <c r="E36" s="985"/>
      <c r="F36" s="998"/>
      <c r="G36" s="671"/>
      <c r="H36" s="674"/>
      <c r="I36" s="692">
        <f>G36*H36</f>
        <v>0</v>
      </c>
      <c r="J36" s="638"/>
    </row>
    <row r="37" spans="2:10" x14ac:dyDescent="0.25">
      <c r="B37" s="984" t="s">
        <v>503</v>
      </c>
      <c r="C37" s="985"/>
      <c r="D37" s="985"/>
      <c r="E37" s="985"/>
      <c r="F37" s="998"/>
      <c r="G37" s="673"/>
      <c r="H37" s="674"/>
      <c r="I37" s="693">
        <f>G37*H37</f>
        <v>0</v>
      </c>
      <c r="J37" s="638"/>
    </row>
    <row r="38" spans="2:10" x14ac:dyDescent="0.25">
      <c r="B38" s="984" t="s">
        <v>504</v>
      </c>
      <c r="C38" s="985"/>
      <c r="D38" s="985"/>
      <c r="E38" s="985"/>
      <c r="F38" s="998"/>
      <c r="G38" s="673"/>
      <c r="H38" s="674"/>
      <c r="I38" s="693">
        <f>G38*H38</f>
        <v>0</v>
      </c>
      <c r="J38" s="638"/>
    </row>
    <row r="39" spans="2:10" ht="15" customHeight="1" x14ac:dyDescent="0.25">
      <c r="B39" s="984" t="s">
        <v>505</v>
      </c>
      <c r="C39" s="985"/>
      <c r="D39" s="985"/>
      <c r="E39" s="985"/>
      <c r="F39" s="998"/>
      <c r="G39" s="673"/>
      <c r="H39" s="674"/>
      <c r="I39" s="693">
        <f>G39*H39</f>
        <v>0</v>
      </c>
      <c r="J39" s="638"/>
    </row>
    <row r="40" spans="2:10" ht="15.75" thickBot="1" x14ac:dyDescent="0.3">
      <c r="B40" s="999" t="s">
        <v>499</v>
      </c>
      <c r="C40" s="986"/>
      <c r="D40" s="986"/>
      <c r="E40" s="986"/>
      <c r="F40" s="642"/>
      <c r="G40" s="677"/>
      <c r="H40" s="674"/>
      <c r="I40" s="691">
        <f>G40*H40</f>
        <v>0</v>
      </c>
      <c r="J40" s="638"/>
    </row>
    <row r="41" spans="2:10" ht="15.75" thickBot="1" x14ac:dyDescent="0.3">
      <c r="B41" s="1000" t="s">
        <v>506</v>
      </c>
      <c r="C41" s="1001"/>
      <c r="D41" s="1001"/>
      <c r="E41" s="1001"/>
      <c r="F41" s="1001"/>
      <c r="G41" s="1002"/>
      <c r="H41" s="1002"/>
      <c r="I41" s="719">
        <f>SUM(I36:I40)</f>
        <v>0</v>
      </c>
      <c r="J41" s="638"/>
    </row>
    <row r="42" spans="2:10" ht="15.75" thickBot="1" x14ac:dyDescent="0.3">
      <c r="B42" s="992" t="s">
        <v>507</v>
      </c>
      <c r="C42" s="993"/>
      <c r="D42" s="993"/>
      <c r="E42" s="993"/>
      <c r="F42" s="994"/>
      <c r="G42" s="995"/>
      <c r="H42" s="995"/>
      <c r="I42" s="720">
        <f>I34+I41</f>
        <v>0</v>
      </c>
      <c r="J42" s="638"/>
    </row>
    <row r="43" spans="2:10" ht="15.75" thickBot="1" x14ac:dyDescent="0.3">
      <c r="B43" s="636"/>
      <c r="C43" s="636"/>
      <c r="D43" s="636"/>
      <c r="E43" s="636"/>
      <c r="F43" s="636"/>
      <c r="G43" s="612"/>
      <c r="H43" s="612"/>
      <c r="I43" s="612"/>
      <c r="J43" s="601"/>
    </row>
    <row r="44" spans="2:10" ht="15.75" thickBot="1" x14ac:dyDescent="0.3">
      <c r="B44" s="996" t="s">
        <v>508</v>
      </c>
      <c r="C44" s="997"/>
      <c r="D44" s="997"/>
      <c r="E44" s="997"/>
      <c r="F44" s="997"/>
      <c r="G44" s="643" t="s">
        <v>495</v>
      </c>
      <c r="H44" s="612"/>
      <c r="I44" s="644"/>
      <c r="J44" s="601"/>
    </row>
    <row r="45" spans="2:10" ht="15.75" customHeight="1" thickBot="1" x14ac:dyDescent="0.3">
      <c r="B45" s="984" t="s">
        <v>509</v>
      </c>
      <c r="C45" s="985"/>
      <c r="D45" s="985"/>
      <c r="E45" s="985"/>
      <c r="F45" s="986"/>
      <c r="G45" s="691">
        <v>1562</v>
      </c>
      <c r="H45" s="612"/>
      <c r="I45" s="645"/>
      <c r="J45" s="601"/>
    </row>
    <row r="46" spans="2:10" ht="15.75" customHeight="1" thickBot="1" x14ac:dyDescent="0.3">
      <c r="B46" s="987" t="s">
        <v>510</v>
      </c>
      <c r="C46" s="988"/>
      <c r="D46" s="988"/>
      <c r="E46" s="988"/>
      <c r="F46" s="712">
        <f>IF(($I$42/$G$45)&gt;$D$10,$D$10,IF(($I$42/$G$45)&lt;$C$10,$C$10,($I$42/$G$45)))</f>
        <v>0.12</v>
      </c>
      <c r="G46" s="691">
        <f>-F46*G45</f>
        <v>-187.44</v>
      </c>
      <c r="H46" s="612"/>
      <c r="I46" s="646"/>
      <c r="J46" s="626"/>
    </row>
    <row r="47" spans="2:10" ht="15.75" thickBot="1" x14ac:dyDescent="0.3">
      <c r="B47" s="989" t="s">
        <v>511</v>
      </c>
      <c r="C47" s="990"/>
      <c r="D47" s="990"/>
      <c r="E47" s="990"/>
      <c r="F47" s="991"/>
      <c r="G47" s="690">
        <f>SUM(G45:G46)</f>
        <v>1374.56</v>
      </c>
      <c r="H47" s="612"/>
      <c r="I47" s="638"/>
      <c r="J47" s="601"/>
    </row>
    <row r="48" spans="2:10" ht="15.75" thickBot="1" x14ac:dyDescent="0.3">
      <c r="B48" s="647"/>
      <c r="C48" s="647"/>
      <c r="D48" s="647"/>
      <c r="E48" s="647"/>
      <c r="F48" s="647"/>
      <c r="G48" s="647"/>
      <c r="H48" s="647"/>
      <c r="I48" s="647"/>
      <c r="J48" s="638"/>
    </row>
    <row r="49" spans="2:10" ht="15.75" thickBot="1" x14ac:dyDescent="0.3">
      <c r="B49" s="963" t="s">
        <v>512</v>
      </c>
      <c r="C49" s="964"/>
      <c r="D49" s="964"/>
      <c r="E49" s="964"/>
      <c r="F49" s="964"/>
      <c r="G49" s="964"/>
      <c r="H49" s="964"/>
      <c r="I49" s="965"/>
      <c r="J49" s="638"/>
    </row>
    <row r="50" spans="2:10" ht="30" x14ac:dyDescent="0.25">
      <c r="B50" s="978" t="s">
        <v>482</v>
      </c>
      <c r="C50" s="979"/>
      <c r="D50" s="979"/>
      <c r="E50" s="979"/>
      <c r="F50" s="980"/>
      <c r="G50" s="648" t="s">
        <v>513</v>
      </c>
      <c r="H50" s="649" t="s">
        <v>484</v>
      </c>
      <c r="I50" s="650" t="s">
        <v>485</v>
      </c>
      <c r="J50" s="638"/>
    </row>
    <row r="51" spans="2:10" x14ac:dyDescent="0.25">
      <c r="B51" s="981" t="s">
        <v>514</v>
      </c>
      <c r="C51" s="982"/>
      <c r="D51" s="982"/>
      <c r="E51" s="982"/>
      <c r="F51" s="983"/>
      <c r="G51" s="709">
        <f>G26</f>
        <v>0</v>
      </c>
      <c r="H51" s="710">
        <f>H26</f>
        <v>0</v>
      </c>
      <c r="I51" s="711">
        <f>I26</f>
        <v>0</v>
      </c>
      <c r="J51" s="638"/>
    </row>
    <row r="52" spans="2:10" ht="15.75" thickBot="1" x14ac:dyDescent="0.3">
      <c r="B52" s="971" t="s">
        <v>515</v>
      </c>
      <c r="C52" s="972"/>
      <c r="D52" s="972"/>
      <c r="E52" s="972"/>
      <c r="F52" s="973"/>
      <c r="G52" s="713">
        <v>1</v>
      </c>
      <c r="H52" s="714">
        <v>1</v>
      </c>
      <c r="I52" s="715">
        <v>1</v>
      </c>
      <c r="J52" s="626"/>
    </row>
    <row r="53" spans="2:10" ht="16.5" thickTop="1" thickBot="1" x14ac:dyDescent="0.3">
      <c r="B53" s="974" t="s">
        <v>516</v>
      </c>
      <c r="C53" s="975"/>
      <c r="D53" s="975"/>
      <c r="E53" s="975"/>
      <c r="F53" s="976"/>
      <c r="G53" s="716">
        <f>$G$47</f>
        <v>1374.56</v>
      </c>
      <c r="H53" s="717">
        <f>$G$47</f>
        <v>1374.56</v>
      </c>
      <c r="I53" s="718">
        <f>$G$47</f>
        <v>1374.56</v>
      </c>
      <c r="J53" s="638"/>
    </row>
    <row r="54" spans="2:10" ht="16.5" customHeight="1" thickTop="1" thickBot="1" x14ac:dyDescent="0.3">
      <c r="B54" s="977" t="s">
        <v>517</v>
      </c>
      <c r="C54" s="977"/>
      <c r="D54" s="977"/>
      <c r="E54" s="977"/>
      <c r="F54" s="977"/>
      <c r="G54" s="687">
        <f>ROUND(G51/G52/G53,2)</f>
        <v>0</v>
      </c>
      <c r="H54" s="688">
        <f>ROUND(H51/H52/H53,2)</f>
        <v>0</v>
      </c>
      <c r="I54" s="689">
        <f>ROUND(I51/I52/I53,2)</f>
        <v>0</v>
      </c>
      <c r="J54" s="638"/>
    </row>
    <row r="55" spans="2:10" ht="15.75" thickBot="1" x14ac:dyDescent="0.3">
      <c r="B55" s="612"/>
      <c r="C55" s="612"/>
      <c r="D55" s="612"/>
      <c r="E55" s="612"/>
      <c r="F55" s="612"/>
      <c r="G55" s="651"/>
      <c r="H55" s="651"/>
      <c r="I55" s="612"/>
      <c r="J55" s="638"/>
    </row>
    <row r="56" spans="2:10" ht="15.75" thickBot="1" x14ac:dyDescent="0.3">
      <c r="B56" s="963" t="s">
        <v>518</v>
      </c>
      <c r="C56" s="964"/>
      <c r="D56" s="964"/>
      <c r="E56" s="964"/>
      <c r="F56" s="964"/>
      <c r="G56" s="964"/>
      <c r="H56" s="964"/>
      <c r="I56" s="965"/>
      <c r="J56" s="638"/>
    </row>
    <row r="57" spans="2:10" ht="30.75" thickBot="1" x14ac:dyDescent="0.3">
      <c r="B57" s="966" t="s">
        <v>482</v>
      </c>
      <c r="C57" s="967"/>
      <c r="D57" s="967"/>
      <c r="E57" s="967" t="s">
        <v>482</v>
      </c>
      <c r="F57" s="967"/>
      <c r="G57" s="652" t="s">
        <v>513</v>
      </c>
      <c r="H57" s="653" t="s">
        <v>484</v>
      </c>
      <c r="I57" s="654" t="s">
        <v>485</v>
      </c>
      <c r="J57" s="638"/>
    </row>
    <row r="58" spans="2:10" x14ac:dyDescent="0.25">
      <c r="B58" s="655" t="s">
        <v>519</v>
      </c>
      <c r="C58" s="656"/>
      <c r="D58" s="657">
        <v>0.65</v>
      </c>
      <c r="E58" s="656" t="s">
        <v>520</v>
      </c>
      <c r="F58" s="658"/>
      <c r="G58" s="678">
        <f>$G$54*D58</f>
        <v>0</v>
      </c>
      <c r="H58" s="679">
        <f>$H$54*D58</f>
        <v>0</v>
      </c>
      <c r="I58" s="680">
        <f>$I$54*D58</f>
        <v>0</v>
      </c>
      <c r="J58" s="601"/>
    </row>
    <row r="59" spans="2:10" x14ac:dyDescent="0.25">
      <c r="B59" s="659" t="s">
        <v>521</v>
      </c>
      <c r="C59" s="660"/>
      <c r="D59" s="661">
        <v>0.45</v>
      </c>
      <c r="E59" s="660" t="s">
        <v>520</v>
      </c>
      <c r="F59" s="662"/>
      <c r="G59" s="681">
        <f>$G$54*D59</f>
        <v>0</v>
      </c>
      <c r="H59" s="682">
        <f>$H$54*D59</f>
        <v>0</v>
      </c>
      <c r="I59" s="683">
        <f>$I$54*D59</f>
        <v>0</v>
      </c>
      <c r="J59" s="601"/>
    </row>
    <row r="60" spans="2:10" x14ac:dyDescent="0.25">
      <c r="B60" s="659" t="s">
        <v>522</v>
      </c>
      <c r="C60" s="660"/>
      <c r="D60" s="661">
        <v>0.35</v>
      </c>
      <c r="E60" s="660" t="s">
        <v>520</v>
      </c>
      <c r="F60" s="662"/>
      <c r="G60" s="681">
        <f>$G$54*D60</f>
        <v>0</v>
      </c>
      <c r="H60" s="682">
        <f>$H$54*D60</f>
        <v>0</v>
      </c>
      <c r="I60" s="683">
        <f>$I$54*D60</f>
        <v>0</v>
      </c>
      <c r="J60" s="601"/>
    </row>
    <row r="61" spans="2:10" ht="15.75" thickBot="1" x14ac:dyDescent="0.3">
      <c r="B61" s="663" t="s">
        <v>523</v>
      </c>
      <c r="C61" s="664"/>
      <c r="D61" s="665">
        <v>0.3</v>
      </c>
      <c r="E61" s="664" t="s">
        <v>520</v>
      </c>
      <c r="F61" s="666"/>
      <c r="G61" s="684">
        <f>$G$54*D61</f>
        <v>0</v>
      </c>
      <c r="H61" s="685">
        <f>$H$54*D61</f>
        <v>0</v>
      </c>
      <c r="I61" s="686">
        <f>$I$54*D61</f>
        <v>0</v>
      </c>
      <c r="J61" s="601"/>
    </row>
    <row r="62" spans="2:10" x14ac:dyDescent="0.25">
      <c r="B62" s="612"/>
      <c r="C62" s="612"/>
      <c r="D62" s="612"/>
      <c r="E62" s="612"/>
      <c r="F62" s="612"/>
      <c r="G62" s="612"/>
      <c r="H62" s="612"/>
      <c r="I62" s="612"/>
      <c r="J62" s="601"/>
    </row>
    <row r="64" spans="2:10" x14ac:dyDescent="0.25">
      <c r="B64" s="968" t="s">
        <v>524</v>
      </c>
      <c r="C64" s="969"/>
      <c r="D64" s="602"/>
      <c r="E64" s="604"/>
      <c r="F64" s="604"/>
      <c r="G64" s="604"/>
      <c r="H64" s="604"/>
      <c r="I64" s="604"/>
      <c r="J64" s="604"/>
    </row>
    <row r="65" spans="2:10" x14ac:dyDescent="0.25">
      <c r="B65" s="970" t="s">
        <v>411</v>
      </c>
      <c r="C65" s="969"/>
      <c r="D65" s="969"/>
      <c r="E65" s="603"/>
      <c r="F65" s="603"/>
      <c r="G65" s="603"/>
      <c r="H65" s="603"/>
      <c r="I65" s="604"/>
      <c r="J65" s="604"/>
    </row>
    <row r="72" spans="2:10" x14ac:dyDescent="0.25">
      <c r="B72" s="601"/>
      <c r="C72" s="601"/>
      <c r="D72" s="601"/>
      <c r="E72" s="601"/>
      <c r="F72" s="601"/>
      <c r="G72" s="601"/>
      <c r="H72" s="612">
        <v>4</v>
      </c>
      <c r="I72" s="601"/>
      <c r="J72" s="601"/>
    </row>
  </sheetData>
  <mergeCells count="44">
    <mergeCell ref="B28:I28"/>
    <mergeCell ref="B15:I15"/>
    <mergeCell ref="B1:E1"/>
    <mergeCell ref="B3:D3"/>
    <mergeCell ref="B19:D19"/>
    <mergeCell ref="B21:F21"/>
    <mergeCell ref="B24:F24"/>
    <mergeCell ref="B25:D25"/>
    <mergeCell ref="B26:F26"/>
    <mergeCell ref="B23:E23"/>
    <mergeCell ref="B16:F16"/>
    <mergeCell ref="B17:I17"/>
    <mergeCell ref="B18:F18"/>
    <mergeCell ref="B31:F31"/>
    <mergeCell ref="B32:F32"/>
    <mergeCell ref="B33:F33"/>
    <mergeCell ref="B29:F29"/>
    <mergeCell ref="B30:F30"/>
    <mergeCell ref="B36:F36"/>
    <mergeCell ref="B37:F37"/>
    <mergeCell ref="B38:F38"/>
    <mergeCell ref="B34:F34"/>
    <mergeCell ref="G34:H34"/>
    <mergeCell ref="B35:F35"/>
    <mergeCell ref="B42:F42"/>
    <mergeCell ref="G42:H42"/>
    <mergeCell ref="B44:F44"/>
    <mergeCell ref="B39:F39"/>
    <mergeCell ref="B40:E40"/>
    <mergeCell ref="B41:F41"/>
    <mergeCell ref="G41:H41"/>
    <mergeCell ref="B49:I49"/>
    <mergeCell ref="B50:F50"/>
    <mergeCell ref="B51:F51"/>
    <mergeCell ref="B45:F45"/>
    <mergeCell ref="B46:E46"/>
    <mergeCell ref="B47:F47"/>
    <mergeCell ref="B56:I56"/>
    <mergeCell ref="B57:F57"/>
    <mergeCell ref="B64:C64"/>
    <mergeCell ref="B65:D65"/>
    <mergeCell ref="B52:F52"/>
    <mergeCell ref="B53:F53"/>
    <mergeCell ref="B54:F54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354758-bc49-43fb-a425-c71c91cb37fe">
      <Terms xmlns="http://schemas.microsoft.com/office/infopath/2007/PartnerControls"/>
    </lcf76f155ced4ddcb4097134ff3c332f>
    <TaxCatchAll xmlns="f1660899-f3fa-448b-a59c-8cce2ba34f9e" xsi:nil="true"/>
    <SharedWithUsers xmlns="f1660899-f3fa-448b-a59c-8cce2ba34f9e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D51B6997AE4A4AAAB5AFCB197199A4" ma:contentTypeVersion="16" ma:contentTypeDescription="Ein neues Dokument erstellen." ma:contentTypeScope="" ma:versionID="59b1233f32d5d4b288e911a1a9f3f2dd">
  <xsd:schema xmlns:xsd="http://www.w3.org/2001/XMLSchema" xmlns:xs="http://www.w3.org/2001/XMLSchema" xmlns:p="http://schemas.microsoft.com/office/2006/metadata/properties" xmlns:ns2="ae354758-bc49-43fb-a425-c71c91cb37fe" xmlns:ns3="f1660899-f3fa-448b-a59c-8cce2ba34f9e" targetNamespace="http://schemas.microsoft.com/office/2006/metadata/properties" ma:root="true" ma:fieldsID="572d23fe04713f4e9e7ea09482e6caeb" ns2:_="" ns3:_="">
    <xsd:import namespace="ae354758-bc49-43fb-a425-c71c91cb37fe"/>
    <xsd:import namespace="f1660899-f3fa-448b-a59c-8cce2ba34f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54758-bc49-43fb-a425-c71c91cb37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bca7392-c6d4-4101-b040-68495185c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0899-f3fa-448b-a59c-8cce2ba34f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f62bdf0-5e8a-417a-ad60-f1368628aa19}" ma:internalName="TaxCatchAll" ma:showField="CatchAllData" ma:web="f1660899-f3fa-448b-a59c-8cce2ba34f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BF05BB-3DFC-40F3-AC4B-E3F0A57BBE0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1660899-f3fa-448b-a59c-8cce2ba34f9e"/>
    <ds:schemaRef ds:uri="http://purl.org/dc/terms/"/>
    <ds:schemaRef ds:uri="ae354758-bc49-43fb-a425-c71c91cb37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EED406-F4FE-460D-BF43-76DD03142F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D6446E-B79F-4132-9A4F-5F5595A13A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354758-bc49-43fb-a425-c71c91cb37fe"/>
    <ds:schemaRef ds:uri="f1660899-f3fa-448b-a59c-8cce2ba34f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5</vt:i4>
      </vt:variant>
    </vt:vector>
  </HeadingPairs>
  <TitlesOfParts>
    <vt:vector size="16" baseType="lpstr">
      <vt:lpstr>Vergütung Regelleistung (2)</vt:lpstr>
      <vt:lpstr>Stammdaten und Forderung</vt:lpstr>
      <vt:lpstr>Entgeltberechnung</vt:lpstr>
      <vt:lpstr>Personalkosten und Schlüssel</vt:lpstr>
      <vt:lpstr>Sachkosten</vt:lpstr>
      <vt:lpstr>ALTI.2 Modul Ergänz. Teilhabel.</vt:lpstr>
      <vt:lpstr>Personalschlüssel</vt:lpstr>
      <vt:lpstr>Umrechnung Fremdleistung</vt:lpstr>
      <vt:lpstr>ZIL Stunden Berechnung</vt:lpstr>
      <vt:lpstr>Modul Krankheit</vt:lpstr>
      <vt:lpstr>Leistungsmatrix</vt:lpstr>
      <vt:lpstr>'ALTI.2 Modul Ergänz. Teilhabel.'!Druckbereich</vt:lpstr>
      <vt:lpstr>Entgeltberechnung!Druckbereich</vt:lpstr>
      <vt:lpstr>'Personalkosten und Schlüssel'!Druckbereich</vt:lpstr>
      <vt:lpstr>'Stammdaten und Forderung'!Druckbereich</vt:lpstr>
      <vt:lpstr>'Vergütung Regelleistung (2)'!Druckbereich</vt:lpstr>
    </vt:vector>
  </TitlesOfParts>
  <Manager/>
  <Company>Diakonisches Werk Baden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Reineke Fabian;freineke@diakonie-baden.de</dc:creator>
  <cp:keywords/>
  <dc:description/>
  <cp:lastModifiedBy>Abbrecht, Andreas</cp:lastModifiedBy>
  <cp:revision/>
  <cp:lastPrinted>2023-05-24T11:05:11Z</cp:lastPrinted>
  <dcterms:created xsi:type="dcterms:W3CDTF">2022-02-14T15:13:46Z</dcterms:created>
  <dcterms:modified xsi:type="dcterms:W3CDTF">2023-07-31T11:13:23Z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0x0101004DD51B6997AE4A4AAAB5AFCB197199A4</vt:lpwstr>
  </property>
  <property fmtid="{D5CDD505-2E9C-101B-9397-08002B2CF9AE}" pid="3" name="MediaServiceImageTags">
    <vt:lpwstr/>
  </property>
  <property fmtid="{D5CDD505-2E9C-101B-9397-08002B2CF9AE}" pid="4" name="Order">
    <vt:r8>142400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